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5535" windowWidth="19260" windowHeight="5595"/>
  </bookViews>
  <sheets>
    <sheet name="мои" sheetId="1" r:id="rId1"/>
    <sheet name="остальные" sheetId="2" r:id="rId2"/>
    <sheet name="Лист1" sheetId="8" r:id="rId3"/>
  </sheets>
  <definedNames>
    <definedName name="данные">#REF!</definedName>
  </definedNames>
  <calcPr calcId="125725"/>
</workbook>
</file>

<file path=xl/calcChain.xml><?xml version="1.0" encoding="utf-8"?>
<calcChain xmlns="http://schemas.openxmlformats.org/spreadsheetml/2006/main">
  <c r="AD103" i="1"/>
  <c r="BE62"/>
  <c r="BE63"/>
  <c r="BE64"/>
  <c r="BE65"/>
  <c r="BE66"/>
  <c r="BE68"/>
  <c r="BE69"/>
  <c r="BE70"/>
  <c r="BE33"/>
  <c r="BE34"/>
  <c r="BE35"/>
  <c r="BE39"/>
  <c r="BE40"/>
  <c r="BE41"/>
  <c r="BE6"/>
  <c r="BE7"/>
  <c r="BE8"/>
  <c r="BE9"/>
  <c r="BE10"/>
  <c r="BE11"/>
  <c r="BE12"/>
  <c r="BE5"/>
  <c r="BB86"/>
  <c r="BC86"/>
  <c r="BB59"/>
  <c r="BA59"/>
  <c r="BC13"/>
  <c r="BF62"/>
  <c r="BF63"/>
  <c r="BF64"/>
  <c r="BF65"/>
  <c r="BF66"/>
  <c r="BF67"/>
  <c r="BF68"/>
  <c r="BF69"/>
  <c r="BF70"/>
  <c r="BF61"/>
  <c r="BF33"/>
  <c r="BF34"/>
  <c r="BF35"/>
  <c r="BF36"/>
  <c r="BF37"/>
  <c r="BF38"/>
  <c r="BF39"/>
  <c r="BF40"/>
  <c r="BF41"/>
  <c r="BF32"/>
  <c r="BF6"/>
  <c r="BF7"/>
  <c r="BF8"/>
  <c r="BF9"/>
  <c r="BF10"/>
  <c r="BF11"/>
  <c r="BF12"/>
  <c r="BF5"/>
  <c r="BD70"/>
  <c r="BD13"/>
  <c r="BD62"/>
  <c r="BD63"/>
  <c r="BD64"/>
  <c r="BD65"/>
  <c r="BD66"/>
  <c r="BD67"/>
  <c r="BD68"/>
  <c r="BD69"/>
  <c r="BD61"/>
  <c r="BD33"/>
  <c r="BD34"/>
  <c r="BD35"/>
  <c r="BD36"/>
  <c r="BD37"/>
  <c r="BD38"/>
  <c r="BD39"/>
  <c r="BD40"/>
  <c r="BD41"/>
  <c r="BD32"/>
  <c r="BD6"/>
  <c r="BD7"/>
  <c r="BD8"/>
  <c r="BD9"/>
  <c r="BD10"/>
  <c r="BD11"/>
  <c r="BD12"/>
  <c r="BD5"/>
  <c r="AH6"/>
  <c r="AZ81"/>
  <c r="AZ82"/>
  <c r="AZ83"/>
  <c r="X86"/>
  <c r="BA6"/>
  <c r="BA13" s="1"/>
  <c r="BB6"/>
  <c r="BB7"/>
  <c r="BB8"/>
  <c r="BB10"/>
  <c r="BB11"/>
  <c r="BA12"/>
  <c r="BA31"/>
  <c r="BB31"/>
  <c r="BC31"/>
  <c r="BC33"/>
  <c r="BC59" s="1"/>
  <c r="BC89" s="1"/>
  <c r="BC91" s="1"/>
  <c r="BA35"/>
  <c r="BB35"/>
  <c r="BC35"/>
  <c r="BB36"/>
  <c r="BC38"/>
  <c r="BB40"/>
  <c r="BA60"/>
  <c r="BB60"/>
  <c r="BC60"/>
  <c r="BA69"/>
  <c r="BA86" s="1"/>
  <c r="BA70"/>
  <c r="BB70"/>
  <c r="BC70"/>
  <c r="AD86"/>
  <c r="AC89" s="1"/>
  <c r="AD59"/>
  <c r="BB13" l="1"/>
  <c r="BB89" s="1"/>
  <c r="BB91" s="1"/>
  <c r="BA89"/>
  <c r="BA91" s="1"/>
  <c r="BF86"/>
  <c r="BD86"/>
  <c r="BF59"/>
  <c r="BF13"/>
  <c r="BD59"/>
  <c r="U62"/>
  <c r="U63"/>
  <c r="U64"/>
  <c r="U65"/>
  <c r="U66"/>
  <c r="U67"/>
  <c r="U68"/>
  <c r="U69"/>
  <c r="U70"/>
  <c r="U61"/>
  <c r="U33"/>
  <c r="U34"/>
  <c r="U35"/>
  <c r="U36"/>
  <c r="U37"/>
  <c r="U38"/>
  <c r="U39"/>
  <c r="U40"/>
  <c r="U41"/>
  <c r="U32"/>
  <c r="U6"/>
  <c r="U7"/>
  <c r="U8"/>
  <c r="U9"/>
  <c r="U10"/>
  <c r="U11"/>
  <c r="U12"/>
  <c r="U5"/>
  <c r="S62"/>
  <c r="S63"/>
  <c r="S64"/>
  <c r="S65"/>
  <c r="S66"/>
  <c r="S67"/>
  <c r="S68"/>
  <c r="S69"/>
  <c r="S70"/>
  <c r="S61"/>
  <c r="S33"/>
  <c r="S34"/>
  <c r="S35"/>
  <c r="S36"/>
  <c r="S37"/>
  <c r="S38"/>
  <c r="S39"/>
  <c r="S40"/>
  <c r="S41"/>
  <c r="S32"/>
  <c r="S6"/>
  <c r="S7"/>
  <c r="S8"/>
  <c r="S9"/>
  <c r="S10"/>
  <c r="S11"/>
  <c r="S12"/>
  <c r="S5"/>
  <c r="K33"/>
  <c r="K36"/>
  <c r="BE36" s="1"/>
  <c r="K37"/>
  <c r="BE37" s="1"/>
  <c r="K38"/>
  <c r="BE38" s="1"/>
  <c r="K39"/>
  <c r="K40"/>
  <c r="K41"/>
  <c r="AO41" s="1"/>
  <c r="K32"/>
  <c r="BE32" s="1"/>
  <c r="K6"/>
  <c r="K7"/>
  <c r="K9"/>
  <c r="K10"/>
  <c r="K11"/>
  <c r="K12"/>
  <c r="K5"/>
  <c r="K62"/>
  <c r="K63"/>
  <c r="K64"/>
  <c r="K65"/>
  <c r="K66"/>
  <c r="K67"/>
  <c r="BE67" s="1"/>
  <c r="K68"/>
  <c r="K69"/>
  <c r="AO69" s="1"/>
  <c r="K70"/>
  <c r="K61"/>
  <c r="BE61" s="1"/>
  <c r="AT18" i="2"/>
  <c r="AS18"/>
  <c r="AR18"/>
  <c r="AQ18"/>
  <c r="AP18"/>
  <c r="AO18"/>
  <c r="AM18"/>
  <c r="AL18"/>
  <c r="AK18"/>
  <c r="AJ18"/>
  <c r="AV18" s="1"/>
  <c r="U18"/>
  <c r="T18"/>
  <c r="S18"/>
  <c r="K18"/>
  <c r="AN18" s="1"/>
  <c r="AT17"/>
  <c r="AS17"/>
  <c r="AR17"/>
  <c r="AQ17"/>
  <c r="AP17"/>
  <c r="AU17" s="1"/>
  <c r="AO17"/>
  <c r="AM17"/>
  <c r="AL17"/>
  <c r="AK17"/>
  <c r="AJ17"/>
  <c r="U17"/>
  <c r="T17"/>
  <c r="S17"/>
  <c r="K17"/>
  <c r="AN17" s="1"/>
  <c r="AI17" s="1"/>
  <c r="AE17" s="1"/>
  <c r="AT16"/>
  <c r="AS16"/>
  <c r="AR16"/>
  <c r="AQ16"/>
  <c r="AP16"/>
  <c r="AO16"/>
  <c r="AM16"/>
  <c r="AL16"/>
  <c r="AK16"/>
  <c r="AJ16"/>
  <c r="U16"/>
  <c r="T16"/>
  <c r="S16"/>
  <c r="K16"/>
  <c r="AN16" s="1"/>
  <c r="AT15"/>
  <c r="AS15"/>
  <c r="AR15"/>
  <c r="AQ15"/>
  <c r="AP15"/>
  <c r="AU15" s="1"/>
  <c r="AO15"/>
  <c r="AM15"/>
  <c r="AL15"/>
  <c r="AK15"/>
  <c r="AJ15"/>
  <c r="AG15"/>
  <c r="AG16" s="1"/>
  <c r="AG17" s="1"/>
  <c r="AG18" s="1"/>
  <c r="U15"/>
  <c r="T15"/>
  <c r="S15"/>
  <c r="K15"/>
  <c r="AN15" s="1"/>
  <c r="AI15" s="1"/>
  <c r="AE15" s="1"/>
  <c r="C19"/>
  <c r="AT14"/>
  <c r="AS14"/>
  <c r="AR14"/>
  <c r="AQ14"/>
  <c r="AP14"/>
  <c r="AU14" s="1"/>
  <c r="AO14"/>
  <c r="AM14"/>
  <c r="AL14"/>
  <c r="AK14"/>
  <c r="AJ14"/>
  <c r="U14"/>
  <c r="T14"/>
  <c r="S14"/>
  <c r="K14"/>
  <c r="AN14" s="1"/>
  <c r="AW36"/>
  <c r="AV36"/>
  <c r="AX35"/>
  <c r="AX34"/>
  <c r="AW34"/>
  <c r="AV34"/>
  <c r="AX33"/>
  <c r="AW33"/>
  <c r="AV33"/>
  <c r="AX32"/>
  <c r="AW32"/>
  <c r="AV32"/>
  <c r="AX31"/>
  <c r="AW31"/>
  <c r="AV31"/>
  <c r="AX30"/>
  <c r="AW30"/>
  <c r="AV30"/>
  <c r="AX29"/>
  <c r="AW29"/>
  <c r="AV29"/>
  <c r="AX28"/>
  <c r="AW28"/>
  <c r="AV28"/>
  <c r="AX27"/>
  <c r="AW27"/>
  <c r="AV27"/>
  <c r="AX26"/>
  <c r="AW26"/>
  <c r="AV26"/>
  <c r="AX25"/>
  <c r="AW25"/>
  <c r="AV25"/>
  <c r="AX24"/>
  <c r="AW24"/>
  <c r="AV24"/>
  <c r="AX23"/>
  <c r="AW23"/>
  <c r="AV23"/>
  <c r="AX22"/>
  <c r="AW22"/>
  <c r="AV22"/>
  <c r="AX21"/>
  <c r="AW21"/>
  <c r="AV21"/>
  <c r="AX20"/>
  <c r="AW20"/>
  <c r="AV20"/>
  <c r="U20"/>
  <c r="T20"/>
  <c r="S20"/>
  <c r="R20"/>
  <c r="Q20"/>
  <c r="P20"/>
  <c r="O20"/>
  <c r="N20"/>
  <c r="M20"/>
  <c r="L20"/>
  <c r="K20"/>
  <c r="J20"/>
  <c r="I20"/>
  <c r="H20"/>
  <c r="G20"/>
  <c r="F20"/>
  <c r="AD19"/>
  <c r="D19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T13"/>
  <c r="AS13"/>
  <c r="AR13"/>
  <c r="AQ13"/>
  <c r="AP13"/>
  <c r="AO13"/>
  <c r="AM13"/>
  <c r="AL13"/>
  <c r="AK13"/>
  <c r="AJ13"/>
  <c r="U13"/>
  <c r="T13"/>
  <c r="S13"/>
  <c r="K13"/>
  <c r="AN13" s="1"/>
  <c r="AT12"/>
  <c r="AS12"/>
  <c r="AR12"/>
  <c r="AQ12"/>
  <c r="AP12"/>
  <c r="AO12"/>
  <c r="AM12"/>
  <c r="AL12"/>
  <c r="AK12"/>
  <c r="AJ12"/>
  <c r="U12"/>
  <c r="T12"/>
  <c r="S12"/>
  <c r="K12"/>
  <c r="AN12" s="1"/>
  <c r="AT11"/>
  <c r="AS11"/>
  <c r="AR11"/>
  <c r="AQ11"/>
  <c r="AP11"/>
  <c r="AO11"/>
  <c r="AM11"/>
  <c r="AL11"/>
  <c r="AK11"/>
  <c r="AJ11"/>
  <c r="U11"/>
  <c r="T11"/>
  <c r="S11"/>
  <c r="K11"/>
  <c r="AN11" s="1"/>
  <c r="AT10"/>
  <c r="AS10"/>
  <c r="AR10"/>
  <c r="AQ10"/>
  <c r="AP10"/>
  <c r="AO10"/>
  <c r="AM10"/>
  <c r="AL10"/>
  <c r="AK10"/>
  <c r="AJ10"/>
  <c r="U10"/>
  <c r="T10"/>
  <c r="S10"/>
  <c r="K10"/>
  <c r="AN10" s="1"/>
  <c r="AT9"/>
  <c r="AS9"/>
  <c r="AR9"/>
  <c r="AQ9"/>
  <c r="AP9"/>
  <c r="AO9"/>
  <c r="AM9"/>
  <c r="AL9"/>
  <c r="AK9"/>
  <c r="AJ9"/>
  <c r="U9"/>
  <c r="T9"/>
  <c r="S9"/>
  <c r="K9"/>
  <c r="AN9" s="1"/>
  <c r="AT8"/>
  <c r="AS8"/>
  <c r="AR8"/>
  <c r="AQ8"/>
  <c r="AP8"/>
  <c r="AO8"/>
  <c r="AM8"/>
  <c r="AL8"/>
  <c r="AK8"/>
  <c r="AJ8"/>
  <c r="U8"/>
  <c r="T8"/>
  <c r="S8"/>
  <c r="K8"/>
  <c r="AN8" s="1"/>
  <c r="AT7"/>
  <c r="AS7"/>
  <c r="AR7"/>
  <c r="AQ7"/>
  <c r="AP7"/>
  <c r="AO7"/>
  <c r="AM7"/>
  <c r="AL7"/>
  <c r="AK7"/>
  <c r="AJ7"/>
  <c r="U7"/>
  <c r="T7"/>
  <c r="S7"/>
  <c r="K7"/>
  <c r="AN7" s="1"/>
  <c r="AT6"/>
  <c r="AS6"/>
  <c r="AR6"/>
  <c r="AQ6"/>
  <c r="AP6"/>
  <c r="AO6"/>
  <c r="AM6"/>
  <c r="AL6"/>
  <c r="AK6"/>
  <c r="AJ6"/>
  <c r="AG6"/>
  <c r="AG7" s="1"/>
  <c r="AG8" s="1"/>
  <c r="AG9" s="1"/>
  <c r="AG10" s="1"/>
  <c r="AG11" s="1"/>
  <c r="AG12" s="1"/>
  <c r="AG13" s="1"/>
  <c r="AG14" s="1"/>
  <c r="U6"/>
  <c r="T6"/>
  <c r="S6"/>
  <c r="K6"/>
  <c r="AN6" s="1"/>
  <c r="AT5"/>
  <c r="AS5"/>
  <c r="AR5"/>
  <c r="AQ5"/>
  <c r="AP5"/>
  <c r="AO5"/>
  <c r="AM5"/>
  <c r="AL5"/>
  <c r="AK5"/>
  <c r="AJ5"/>
  <c r="U5"/>
  <c r="T5"/>
  <c r="S5"/>
  <c r="K5"/>
  <c r="AN5" s="1"/>
  <c r="T62" i="1"/>
  <c r="T63"/>
  <c r="T64"/>
  <c r="T65"/>
  <c r="T66"/>
  <c r="T67"/>
  <c r="T68"/>
  <c r="T69"/>
  <c r="T70"/>
  <c r="T61"/>
  <c r="U71"/>
  <c r="U72"/>
  <c r="U73"/>
  <c r="U74"/>
  <c r="U75"/>
  <c r="U76"/>
  <c r="U77"/>
  <c r="U78"/>
  <c r="U79"/>
  <c r="U80"/>
  <c r="U81"/>
  <c r="U82"/>
  <c r="U83"/>
  <c r="U84"/>
  <c r="U85"/>
  <c r="T33"/>
  <c r="T34"/>
  <c r="T35"/>
  <c r="T36"/>
  <c r="T37"/>
  <c r="T38"/>
  <c r="T39"/>
  <c r="T40"/>
  <c r="T41"/>
  <c r="T32"/>
  <c r="T6"/>
  <c r="T7"/>
  <c r="T8"/>
  <c r="T9"/>
  <c r="T10"/>
  <c r="T11"/>
  <c r="T12"/>
  <c r="T5"/>
  <c r="AK69"/>
  <c r="AL69"/>
  <c r="AM69"/>
  <c r="AN69"/>
  <c r="AP69"/>
  <c r="AQ69"/>
  <c r="AR69"/>
  <c r="AS69"/>
  <c r="AT69"/>
  <c r="AU69"/>
  <c r="AK40"/>
  <c r="AL40"/>
  <c r="AM40"/>
  <c r="AN40"/>
  <c r="AO40"/>
  <c r="AP40"/>
  <c r="AQ40"/>
  <c r="AR40"/>
  <c r="AS40"/>
  <c r="AT40"/>
  <c r="AU40"/>
  <c r="AK41"/>
  <c r="AL41"/>
  <c r="AM41"/>
  <c r="AN41"/>
  <c r="AP41"/>
  <c r="AQ41"/>
  <c r="AR41"/>
  <c r="AS41"/>
  <c r="AT41"/>
  <c r="AU41"/>
  <c r="AQ62"/>
  <c r="AR62"/>
  <c r="AS62"/>
  <c r="AT62"/>
  <c r="AU62"/>
  <c r="AQ63"/>
  <c r="AR63"/>
  <c r="AS63"/>
  <c r="AT63"/>
  <c r="AU63"/>
  <c r="AQ64"/>
  <c r="AR64"/>
  <c r="AS64"/>
  <c r="AT64"/>
  <c r="AU64"/>
  <c r="AQ65"/>
  <c r="AR65"/>
  <c r="AS65"/>
  <c r="AT65"/>
  <c r="AU65"/>
  <c r="AQ66"/>
  <c r="AR66"/>
  <c r="AS66"/>
  <c r="AT66"/>
  <c r="AU66"/>
  <c r="AQ67"/>
  <c r="AR67"/>
  <c r="AS67"/>
  <c r="AT67"/>
  <c r="AU67"/>
  <c r="AQ68"/>
  <c r="AR68"/>
  <c r="AS68"/>
  <c r="AT68"/>
  <c r="AU68"/>
  <c r="AQ70"/>
  <c r="AR70"/>
  <c r="AS70"/>
  <c r="AT70"/>
  <c r="AU70"/>
  <c r="AU61"/>
  <c r="AT61"/>
  <c r="AS61"/>
  <c r="AR61"/>
  <c r="AQ61"/>
  <c r="AQ33"/>
  <c r="AR33"/>
  <c r="AS33"/>
  <c r="AT33"/>
  <c r="AU33"/>
  <c r="AQ34"/>
  <c r="AR34"/>
  <c r="AS34"/>
  <c r="AT34"/>
  <c r="AU34"/>
  <c r="AQ35"/>
  <c r="AR35"/>
  <c r="AS35"/>
  <c r="AT35"/>
  <c r="AU35"/>
  <c r="AQ36"/>
  <c r="AR36"/>
  <c r="AS36"/>
  <c r="AT36"/>
  <c r="AU36"/>
  <c r="AQ37"/>
  <c r="AR37"/>
  <c r="AS37"/>
  <c r="AT37"/>
  <c r="AU37"/>
  <c r="AQ38"/>
  <c r="AR38"/>
  <c r="AS38"/>
  <c r="AT38"/>
  <c r="AU38"/>
  <c r="AQ39"/>
  <c r="AR39"/>
  <c r="AS39"/>
  <c r="AT39"/>
  <c r="AU39"/>
  <c r="AU32"/>
  <c r="AT32"/>
  <c r="AS32"/>
  <c r="AR32"/>
  <c r="AQ32"/>
  <c r="BD89" l="1"/>
  <c r="AW69"/>
  <c r="AV61"/>
  <c r="AX40"/>
  <c r="AJ19" i="2"/>
  <c r="AV19" s="1"/>
  <c r="AL19"/>
  <c r="AO19"/>
  <c r="AQ19"/>
  <c r="AI14"/>
  <c r="AE14" s="1"/>
  <c r="D14" s="1"/>
  <c r="AC14" s="1"/>
  <c r="AV14"/>
  <c r="AV15"/>
  <c r="AU16"/>
  <c r="AV17"/>
  <c r="AX17" s="1"/>
  <c r="A17" s="1"/>
  <c r="AI18"/>
  <c r="AE18" s="1"/>
  <c r="AU18"/>
  <c r="AF18"/>
  <c r="D18"/>
  <c r="AC18" s="1"/>
  <c r="AW18"/>
  <c r="AX18" s="1"/>
  <c r="A18" s="1"/>
  <c r="AW17"/>
  <c r="AF17"/>
  <c r="D17"/>
  <c r="AC17" s="1"/>
  <c r="AW16"/>
  <c r="AI16"/>
  <c r="AE16" s="1"/>
  <c r="AV16"/>
  <c r="AX16" s="1"/>
  <c r="A16" s="1"/>
  <c r="AW15"/>
  <c r="AF15"/>
  <c r="D15"/>
  <c r="AC15" s="1"/>
  <c r="AX15"/>
  <c r="A15" s="1"/>
  <c r="AW14"/>
  <c r="AF14"/>
  <c r="AX14"/>
  <c r="A14" s="1"/>
  <c r="AK19"/>
  <c r="AM19"/>
  <c r="AP19"/>
  <c r="AV6"/>
  <c r="AU6"/>
  <c r="AI7"/>
  <c r="AE7" s="1"/>
  <c r="AV7"/>
  <c r="AU7"/>
  <c r="AI8"/>
  <c r="AE8" s="1"/>
  <c r="AV8"/>
  <c r="AU8"/>
  <c r="AI9"/>
  <c r="AE9" s="1"/>
  <c r="AV9"/>
  <c r="AU9"/>
  <c r="AI10"/>
  <c r="AE10" s="1"/>
  <c r="AV10"/>
  <c r="AU10"/>
  <c r="AI11"/>
  <c r="AE11" s="1"/>
  <c r="AV11"/>
  <c r="AU11"/>
  <c r="AI12"/>
  <c r="AE12" s="1"/>
  <c r="AV12"/>
  <c r="AI13"/>
  <c r="AE13" s="1"/>
  <c r="AI6"/>
  <c r="AE6" s="1"/>
  <c r="AU12"/>
  <c r="AV13"/>
  <c r="AX13" s="1"/>
  <c r="A13" s="1"/>
  <c r="AU13"/>
  <c r="AW7"/>
  <c r="AW8"/>
  <c r="AX8" s="1"/>
  <c r="A8" s="1"/>
  <c r="AW9"/>
  <c r="AW10"/>
  <c r="AW11"/>
  <c r="AW12"/>
  <c r="AX12" s="1"/>
  <c r="A12" s="1"/>
  <c r="AW13"/>
  <c r="AN19"/>
  <c r="AI5"/>
  <c r="D6"/>
  <c r="AC6" s="1"/>
  <c r="AF6"/>
  <c r="AW19"/>
  <c r="D7"/>
  <c r="AC7" s="1"/>
  <c r="AF7"/>
  <c r="D8"/>
  <c r="AC8" s="1"/>
  <c r="AF8"/>
  <c r="D9"/>
  <c r="AC9" s="1"/>
  <c r="AF9"/>
  <c r="D10"/>
  <c r="AC10" s="1"/>
  <c r="AF10"/>
  <c r="D11"/>
  <c r="AC11" s="1"/>
  <c r="AF11"/>
  <c r="D12"/>
  <c r="AC12" s="1"/>
  <c r="AF12"/>
  <c r="D13"/>
  <c r="AC13" s="1"/>
  <c r="AF13"/>
  <c r="AW6"/>
  <c r="AX6" s="1"/>
  <c r="A6" s="1"/>
  <c r="AX10"/>
  <c r="A10" s="1"/>
  <c r="AU5"/>
  <c r="AU19" s="1"/>
  <c r="AW5"/>
  <c r="G21"/>
  <c r="I21"/>
  <c r="K21"/>
  <c r="M21"/>
  <c r="O21"/>
  <c r="Q21"/>
  <c r="S21"/>
  <c r="U21"/>
  <c r="AV5"/>
  <c r="AC20"/>
  <c r="AC21" s="1"/>
  <c r="AC22" s="1"/>
  <c r="AC23" s="1"/>
  <c r="AC24" s="1"/>
  <c r="AC25" s="1"/>
  <c r="AC26" s="1"/>
  <c r="AC27" s="1"/>
  <c r="AC28" s="1"/>
  <c r="AC29" s="1"/>
  <c r="AC30" s="1"/>
  <c r="AC31" s="1"/>
  <c r="F21"/>
  <c r="H21"/>
  <c r="J21"/>
  <c r="L21"/>
  <c r="N21"/>
  <c r="P21"/>
  <c r="R21"/>
  <c r="T21"/>
  <c r="AW41" i="1"/>
  <c r="AX41"/>
  <c r="AV67"/>
  <c r="AV65"/>
  <c r="AV64"/>
  <c r="AV63"/>
  <c r="AV62"/>
  <c r="AV38"/>
  <c r="AV41"/>
  <c r="AY41"/>
  <c r="AV68"/>
  <c r="AV66"/>
  <c r="AV70"/>
  <c r="AV69"/>
  <c r="AX69"/>
  <c r="AJ69"/>
  <c r="AF69" s="1"/>
  <c r="AG69" s="1"/>
  <c r="AV39"/>
  <c r="AV37"/>
  <c r="AV36"/>
  <c r="AV35"/>
  <c r="AV34"/>
  <c r="AV33"/>
  <c r="AV40"/>
  <c r="AJ40"/>
  <c r="AF40" s="1"/>
  <c r="AG40" s="1"/>
  <c r="AJ41"/>
  <c r="AF41" s="1"/>
  <c r="D41" s="1"/>
  <c r="AW40"/>
  <c r="M71"/>
  <c r="N71"/>
  <c r="O71"/>
  <c r="P71"/>
  <c r="Q71"/>
  <c r="R71"/>
  <c r="M42"/>
  <c r="N42"/>
  <c r="O42"/>
  <c r="P42"/>
  <c r="Q42"/>
  <c r="R42"/>
  <c r="M14"/>
  <c r="N14"/>
  <c r="N15" s="1"/>
  <c r="O14"/>
  <c r="P14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58" s="1"/>
  <c r="Q14"/>
  <c r="R14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58" s="1"/>
  <c r="S14"/>
  <c r="T14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58" s="1"/>
  <c r="U14"/>
  <c r="D13"/>
  <c r="AQ6"/>
  <c r="AR6"/>
  <c r="AS6"/>
  <c r="AT6"/>
  <c r="AU6"/>
  <c r="AQ7"/>
  <c r="AR7"/>
  <c r="AS7"/>
  <c r="AT7"/>
  <c r="AU7"/>
  <c r="AQ8"/>
  <c r="AR8"/>
  <c r="AS8"/>
  <c r="AT8"/>
  <c r="AU8"/>
  <c r="AQ9"/>
  <c r="AR9"/>
  <c r="AS9"/>
  <c r="AT9"/>
  <c r="AU9"/>
  <c r="AQ10"/>
  <c r="AR10"/>
  <c r="AS10"/>
  <c r="AT10"/>
  <c r="AU10"/>
  <c r="AQ11"/>
  <c r="AR11"/>
  <c r="AS11"/>
  <c r="AT11"/>
  <c r="AU11"/>
  <c r="AQ12"/>
  <c r="AR12"/>
  <c r="AS12"/>
  <c r="AT12"/>
  <c r="AU12"/>
  <c r="AR5"/>
  <c r="AS5"/>
  <c r="AT5"/>
  <c r="AU5"/>
  <c r="A81"/>
  <c r="A82"/>
  <c r="A83"/>
  <c r="AY69" l="1"/>
  <c r="A69" s="1"/>
  <c r="AC41"/>
  <c r="BH41"/>
  <c r="BJ41"/>
  <c r="BI41"/>
  <c r="BK41"/>
  <c r="AZ41"/>
  <c r="AG41"/>
  <c r="AZ69"/>
  <c r="AY40"/>
  <c r="A40" s="1"/>
  <c r="AZ40"/>
  <c r="AF16" i="2"/>
  <c r="D16"/>
  <c r="AC16" s="1"/>
  <c r="AX5"/>
  <c r="A5" s="1"/>
  <c r="AX11"/>
  <c r="A11" s="1"/>
  <c r="AX9"/>
  <c r="A9" s="1"/>
  <c r="AX7"/>
  <c r="A7" s="1"/>
  <c r="AC32"/>
  <c r="AC33" s="1"/>
  <c r="AC34" s="1"/>
  <c r="AC35" s="1"/>
  <c r="AC36" s="1"/>
  <c r="AC37" s="1"/>
  <c r="AC38" s="1"/>
  <c r="R22"/>
  <c r="N22"/>
  <c r="L6"/>
  <c r="E6" s="1"/>
  <c r="J22"/>
  <c r="F22"/>
  <c r="U22"/>
  <c r="Q22"/>
  <c r="M22"/>
  <c r="I22"/>
  <c r="T22"/>
  <c r="P22"/>
  <c r="L22"/>
  <c r="H22"/>
  <c r="S22"/>
  <c r="O22"/>
  <c r="K22"/>
  <c r="G22"/>
  <c r="AI19"/>
  <c r="AE5"/>
  <c r="L5"/>
  <c r="E5" s="1"/>
  <c r="AX19"/>
  <c r="AV11" i="1"/>
  <c r="AV9"/>
  <c r="AV7"/>
  <c r="T43"/>
  <c r="T72"/>
  <c r="AV12"/>
  <c r="AV10"/>
  <c r="AV8"/>
  <c r="AV6"/>
  <c r="P43"/>
  <c r="P72"/>
  <c r="T57"/>
  <c r="T56"/>
  <c r="T55"/>
  <c r="T54"/>
  <c r="T53"/>
  <c r="T52"/>
  <c r="T51"/>
  <c r="T50"/>
  <c r="T49"/>
  <c r="T48"/>
  <c r="T47"/>
  <c r="T46"/>
  <c r="T45"/>
  <c r="T44"/>
  <c r="T84"/>
  <c r="T83"/>
  <c r="T82"/>
  <c r="T81"/>
  <c r="T80"/>
  <c r="T79"/>
  <c r="T78"/>
  <c r="T77"/>
  <c r="T76"/>
  <c r="T75"/>
  <c r="T74"/>
  <c r="T73"/>
  <c r="P57"/>
  <c r="P56"/>
  <c r="P55"/>
  <c r="P54"/>
  <c r="P53"/>
  <c r="P52"/>
  <c r="P51"/>
  <c r="P50"/>
  <c r="P49"/>
  <c r="P48"/>
  <c r="P47"/>
  <c r="P46"/>
  <c r="P45"/>
  <c r="P44"/>
  <c r="P84"/>
  <c r="P83"/>
  <c r="P82"/>
  <c r="P81"/>
  <c r="P80"/>
  <c r="P79"/>
  <c r="P78"/>
  <c r="P77"/>
  <c r="P76"/>
  <c r="P75"/>
  <c r="P74"/>
  <c r="P73"/>
  <c r="U15"/>
  <c r="U43"/>
  <c r="S15"/>
  <c r="S72"/>
  <c r="S43"/>
  <c r="Q15"/>
  <c r="Q16" s="1"/>
  <c r="Q72"/>
  <c r="Q43"/>
  <c r="O15"/>
  <c r="O72"/>
  <c r="O43"/>
  <c r="M15"/>
  <c r="M72"/>
  <c r="M43"/>
  <c r="N16"/>
  <c r="R57"/>
  <c r="R56"/>
  <c r="R55"/>
  <c r="R54"/>
  <c r="R53"/>
  <c r="R52"/>
  <c r="R51"/>
  <c r="R50"/>
  <c r="R49"/>
  <c r="R48"/>
  <c r="R47"/>
  <c r="R46"/>
  <c r="R45"/>
  <c r="R44"/>
  <c r="N44"/>
  <c r="R43"/>
  <c r="N43"/>
  <c r="R84"/>
  <c r="R83"/>
  <c r="R82"/>
  <c r="R81"/>
  <c r="R80"/>
  <c r="R79"/>
  <c r="R78"/>
  <c r="R77"/>
  <c r="R76"/>
  <c r="R75"/>
  <c r="R74"/>
  <c r="R73"/>
  <c r="N73"/>
  <c r="R72"/>
  <c r="N72"/>
  <c r="AK67"/>
  <c r="AL67"/>
  <c r="AM67"/>
  <c r="AN67"/>
  <c r="AP67"/>
  <c r="AK68"/>
  <c r="AL68"/>
  <c r="AM68"/>
  <c r="AN68"/>
  <c r="AP68"/>
  <c r="AK70"/>
  <c r="AL70"/>
  <c r="AM70"/>
  <c r="AN70"/>
  <c r="AP70"/>
  <c r="AK66"/>
  <c r="AL66"/>
  <c r="AM66"/>
  <c r="AN66"/>
  <c r="AP66"/>
  <c r="AK61"/>
  <c r="AL61"/>
  <c r="AM61"/>
  <c r="AN61"/>
  <c r="AP61"/>
  <c r="AK62"/>
  <c r="AL62"/>
  <c r="AM62"/>
  <c r="AN62"/>
  <c r="AP62"/>
  <c r="AK63"/>
  <c r="AL63"/>
  <c r="AM63"/>
  <c r="AN63"/>
  <c r="AP63"/>
  <c r="AK64"/>
  <c r="AL64"/>
  <c r="AM64"/>
  <c r="AN64"/>
  <c r="AP64"/>
  <c r="AK65"/>
  <c r="AL65"/>
  <c r="AM65"/>
  <c r="AN65"/>
  <c r="AP65"/>
  <c r="F71"/>
  <c r="G71"/>
  <c r="H71"/>
  <c r="I71"/>
  <c r="J71"/>
  <c r="K71"/>
  <c r="L71"/>
  <c r="S71"/>
  <c r="T71"/>
  <c r="AX72"/>
  <c r="AW72"/>
  <c r="AX73"/>
  <c r="AW73"/>
  <c r="AX74"/>
  <c r="AW74"/>
  <c r="AX75"/>
  <c r="AW75"/>
  <c r="AX76"/>
  <c r="AW76"/>
  <c r="AX77"/>
  <c r="AW77"/>
  <c r="AX78"/>
  <c r="AW78"/>
  <c r="AX79"/>
  <c r="AW79"/>
  <c r="AX80"/>
  <c r="AW80"/>
  <c r="AX84"/>
  <c r="AW84"/>
  <c r="AW14"/>
  <c r="AW15"/>
  <c r="AW16"/>
  <c r="AW17"/>
  <c r="AW18"/>
  <c r="AW19"/>
  <c r="AW20"/>
  <c r="AW21"/>
  <c r="AW22"/>
  <c r="AW23"/>
  <c r="AW24"/>
  <c r="AW25"/>
  <c r="AW26"/>
  <c r="AW27"/>
  <c r="AW28"/>
  <c r="AW3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85"/>
  <c r="AX14"/>
  <c r="AX15"/>
  <c r="AX16"/>
  <c r="AX17"/>
  <c r="AX18"/>
  <c r="AX19"/>
  <c r="AX20"/>
  <c r="AX21"/>
  <c r="AX22"/>
  <c r="AX23"/>
  <c r="AX24"/>
  <c r="AX25"/>
  <c r="AX26"/>
  <c r="AX27"/>
  <c r="AX28"/>
  <c r="AX3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85"/>
  <c r="AK33"/>
  <c r="AL33"/>
  <c r="AM33"/>
  <c r="AN33"/>
  <c r="AP33"/>
  <c r="AK34"/>
  <c r="AL34"/>
  <c r="AM34"/>
  <c r="AN34"/>
  <c r="AP34"/>
  <c r="AK35"/>
  <c r="AL35"/>
  <c r="AM35"/>
  <c r="AN35"/>
  <c r="AP35"/>
  <c r="AK36"/>
  <c r="AL36"/>
  <c r="AM36"/>
  <c r="AN36"/>
  <c r="AP36"/>
  <c r="AK37"/>
  <c r="AL37"/>
  <c r="AM37"/>
  <c r="AN37"/>
  <c r="AP37"/>
  <c r="AK38"/>
  <c r="AL38"/>
  <c r="AM38"/>
  <c r="AN38"/>
  <c r="AP38"/>
  <c r="AK39"/>
  <c r="AL39"/>
  <c r="AM39"/>
  <c r="AN39"/>
  <c r="AP39"/>
  <c r="AP32"/>
  <c r="AN32"/>
  <c r="AM32"/>
  <c r="AL32"/>
  <c r="AK32"/>
  <c r="AQ5"/>
  <c r="AV5" s="1"/>
  <c r="G14"/>
  <c r="H14"/>
  <c r="BC14" s="1"/>
  <c r="I14"/>
  <c r="K14"/>
  <c r="J14"/>
  <c r="L14"/>
  <c r="F14"/>
  <c r="BA14" s="1"/>
  <c r="AF7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V86" l="1"/>
  <c r="AZ84"/>
  <c r="AZ80"/>
  <c r="AZ79"/>
  <c r="AZ78"/>
  <c r="AZ77"/>
  <c r="AZ76"/>
  <c r="AZ75"/>
  <c r="AZ74"/>
  <c r="AZ73"/>
  <c r="AZ72"/>
  <c r="AZ58"/>
  <c r="AZ56"/>
  <c r="AZ54"/>
  <c r="AZ52"/>
  <c r="AZ50"/>
  <c r="AZ48"/>
  <c r="AZ46"/>
  <c r="AZ44"/>
  <c r="AZ42"/>
  <c r="AZ28"/>
  <c r="AZ26"/>
  <c r="AZ24"/>
  <c r="AZ22"/>
  <c r="AZ20"/>
  <c r="AZ18"/>
  <c r="AZ16"/>
  <c r="AZ14"/>
  <c r="G15"/>
  <c r="BB15" s="1"/>
  <c r="BB14"/>
  <c r="AZ85"/>
  <c r="AZ57"/>
  <c r="AZ55"/>
  <c r="AZ53"/>
  <c r="AZ51"/>
  <c r="AZ49"/>
  <c r="AZ47"/>
  <c r="AZ45"/>
  <c r="AZ43"/>
  <c r="AZ31"/>
  <c r="AZ27"/>
  <c r="AZ25"/>
  <c r="AZ23"/>
  <c r="AZ21"/>
  <c r="AZ19"/>
  <c r="AZ17"/>
  <c r="AZ15"/>
  <c r="AX43" i="2"/>
  <c r="AF5"/>
  <c r="AF19" s="1"/>
  <c r="AE19"/>
  <c r="D5"/>
  <c r="AC5" s="1"/>
  <c r="AC19" s="1"/>
  <c r="G23"/>
  <c r="O23"/>
  <c r="H23"/>
  <c r="P23"/>
  <c r="M23"/>
  <c r="U23"/>
  <c r="J23"/>
  <c r="N23"/>
  <c r="K23"/>
  <c r="S23"/>
  <c r="L23"/>
  <c r="T23"/>
  <c r="I23"/>
  <c r="Q23"/>
  <c r="F23"/>
  <c r="R23"/>
  <c r="G16" i="1"/>
  <c r="BB16" s="1"/>
  <c r="G44"/>
  <c r="BB44" s="1"/>
  <c r="Q17"/>
  <c r="Q74"/>
  <c r="Q45"/>
  <c r="F15"/>
  <c r="BA15" s="1"/>
  <c r="F72"/>
  <c r="F43"/>
  <c r="BA43" s="1"/>
  <c r="I15"/>
  <c r="I72"/>
  <c r="I43"/>
  <c r="L15"/>
  <c r="L72"/>
  <c r="L43"/>
  <c r="K15"/>
  <c r="K72"/>
  <c r="K43"/>
  <c r="H15"/>
  <c r="BC15" s="1"/>
  <c r="H72"/>
  <c r="H43"/>
  <c r="BC43" s="1"/>
  <c r="N17"/>
  <c r="N74"/>
  <c r="N45"/>
  <c r="O16"/>
  <c r="O73"/>
  <c r="O44"/>
  <c r="U16"/>
  <c r="U44"/>
  <c r="J15"/>
  <c r="J72"/>
  <c r="J43"/>
  <c r="G72"/>
  <c r="G43"/>
  <c r="BB43" s="1"/>
  <c r="M16"/>
  <c r="M73"/>
  <c r="M44"/>
  <c r="Q73"/>
  <c r="Q44"/>
  <c r="S16"/>
  <c r="S73"/>
  <c r="S44"/>
  <c r="AY58"/>
  <c r="A58" s="1"/>
  <c r="AY56"/>
  <c r="A56" s="1"/>
  <c r="AY54"/>
  <c r="A54" s="1"/>
  <c r="AY52"/>
  <c r="A52" s="1"/>
  <c r="AY50"/>
  <c r="A50" s="1"/>
  <c r="AY48"/>
  <c r="A48" s="1"/>
  <c r="AY46"/>
  <c r="A46" s="1"/>
  <c r="AY44"/>
  <c r="A44" s="1"/>
  <c r="AY42"/>
  <c r="A42" s="1"/>
  <c r="AY57"/>
  <c r="A57" s="1"/>
  <c r="AY55"/>
  <c r="A55" s="1"/>
  <c r="AY53"/>
  <c r="A53" s="1"/>
  <c r="AY51"/>
  <c r="A51" s="1"/>
  <c r="AY49"/>
  <c r="A49" s="1"/>
  <c r="AY47"/>
  <c r="A47" s="1"/>
  <c r="AY45"/>
  <c r="A45" s="1"/>
  <c r="AY43"/>
  <c r="A43" s="1"/>
  <c r="AN59"/>
  <c r="AQ59"/>
  <c r="AM59"/>
  <c r="AP59"/>
  <c r="AL59"/>
  <c r="AK59"/>
  <c r="AQ86"/>
  <c r="AN86"/>
  <c r="AL86"/>
  <c r="AR59"/>
  <c r="AR86"/>
  <c r="AP86"/>
  <c r="AM86"/>
  <c r="AK86"/>
  <c r="AW63"/>
  <c r="AW65"/>
  <c r="AW67"/>
  <c r="AP71"/>
  <c r="AW62"/>
  <c r="AL71"/>
  <c r="AR71"/>
  <c r="AW66"/>
  <c r="A73"/>
  <c r="A78"/>
  <c r="A76"/>
  <c r="AW70"/>
  <c r="AW64"/>
  <c r="AY84"/>
  <c r="A74"/>
  <c r="A80"/>
  <c r="A79"/>
  <c r="A77"/>
  <c r="A75"/>
  <c r="A72"/>
  <c r="AQ71"/>
  <c r="AN71"/>
  <c r="AW68"/>
  <c r="AM71"/>
  <c r="AW61"/>
  <c r="AK71"/>
  <c r="AW32"/>
  <c r="AY85"/>
  <c r="AW39"/>
  <c r="AW38"/>
  <c r="AW36"/>
  <c r="AW34"/>
  <c r="AW33"/>
  <c r="AW35"/>
  <c r="AW37"/>
  <c r="AR13"/>
  <c r="AQ13"/>
  <c r="AF42"/>
  <c r="AF14"/>
  <c r="AF15" s="1"/>
  <c r="L42"/>
  <c r="AK5"/>
  <c r="AL5"/>
  <c r="AM5"/>
  <c r="AN5"/>
  <c r="AP5"/>
  <c r="AK6"/>
  <c r="AL6"/>
  <c r="AM6"/>
  <c r="AN6"/>
  <c r="AP6"/>
  <c r="AK7"/>
  <c r="AL7"/>
  <c r="AM7"/>
  <c r="AN7"/>
  <c r="AP7"/>
  <c r="AK8"/>
  <c r="AL8"/>
  <c r="AM8"/>
  <c r="AN8"/>
  <c r="AP8"/>
  <c r="AK9"/>
  <c r="AL9"/>
  <c r="AM9"/>
  <c r="AN9"/>
  <c r="AP9"/>
  <c r="AK10"/>
  <c r="AL10"/>
  <c r="AM10"/>
  <c r="AN10"/>
  <c r="AP10"/>
  <c r="AK11"/>
  <c r="AL11"/>
  <c r="AM11"/>
  <c r="AN11"/>
  <c r="AP11"/>
  <c r="AK12"/>
  <c r="AL12"/>
  <c r="AM12"/>
  <c r="AN12"/>
  <c r="AP12"/>
  <c r="K42"/>
  <c r="G42"/>
  <c r="BB42" s="1"/>
  <c r="H42"/>
  <c r="BC42" s="1"/>
  <c r="I42"/>
  <c r="J42"/>
  <c r="S42"/>
  <c r="T42"/>
  <c r="U42"/>
  <c r="F42"/>
  <c r="BA42" s="1"/>
  <c r="C13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G73" l="1"/>
  <c r="R24" i="2"/>
  <c r="Q24"/>
  <c r="T24"/>
  <c r="S24"/>
  <c r="J24"/>
  <c r="P24"/>
  <c r="O24"/>
  <c r="F24"/>
  <c r="I24"/>
  <c r="L24"/>
  <c r="K24"/>
  <c r="N24"/>
  <c r="L7"/>
  <c r="E7" s="1"/>
  <c r="U24"/>
  <c r="M24"/>
  <c r="H24"/>
  <c r="G24"/>
  <c r="S17" i="1"/>
  <c r="S74"/>
  <c r="S45"/>
  <c r="J16"/>
  <c r="J73"/>
  <c r="J44"/>
  <c r="O17"/>
  <c r="O74"/>
  <c r="L61" s="1"/>
  <c r="O45"/>
  <c r="N18"/>
  <c r="N75"/>
  <c r="N46"/>
  <c r="K16"/>
  <c r="K73"/>
  <c r="K44"/>
  <c r="I16"/>
  <c r="I73"/>
  <c r="I44"/>
  <c r="F16"/>
  <c r="BA16" s="1"/>
  <c r="F73"/>
  <c r="F44"/>
  <c r="BA44" s="1"/>
  <c r="G17"/>
  <c r="BB17" s="1"/>
  <c r="G74"/>
  <c r="G45"/>
  <c r="BB45" s="1"/>
  <c r="M17"/>
  <c r="M74"/>
  <c r="M45"/>
  <c r="U17"/>
  <c r="U45"/>
  <c r="H16"/>
  <c r="BC16" s="1"/>
  <c r="H73"/>
  <c r="H44"/>
  <c r="BC44" s="1"/>
  <c r="L16"/>
  <c r="L73"/>
  <c r="L44"/>
  <c r="Q18"/>
  <c r="Q75"/>
  <c r="Q46"/>
  <c r="AQ93"/>
  <c r="AR93"/>
  <c r="AW71"/>
  <c r="AC14"/>
  <c r="AC15" s="1"/>
  <c r="AW12"/>
  <c r="AW9"/>
  <c r="AW7"/>
  <c r="AW6"/>
  <c r="AW10"/>
  <c r="AW5"/>
  <c r="AW11"/>
  <c r="AW8"/>
  <c r="AN13"/>
  <c r="AN93" s="1"/>
  <c r="AL13"/>
  <c r="AL93" s="1"/>
  <c r="AK13"/>
  <c r="AK93" s="1"/>
  <c r="AP13"/>
  <c r="AP93" s="1"/>
  <c r="AM13"/>
  <c r="AM93" s="1"/>
  <c r="AC42"/>
  <c r="AC56"/>
  <c r="AH7"/>
  <c r="AH8" s="1"/>
  <c r="AH9" s="1"/>
  <c r="AH10" s="1"/>
  <c r="AH11" s="1"/>
  <c r="AH12" s="1"/>
  <c r="AO5"/>
  <c r="AJ5" s="1"/>
  <c r="AF16"/>
  <c r="H25" i="2" l="1"/>
  <c r="U25"/>
  <c r="K25"/>
  <c r="I25"/>
  <c r="F25"/>
  <c r="O25"/>
  <c r="J25"/>
  <c r="T25"/>
  <c r="R25"/>
  <c r="G25"/>
  <c r="M25"/>
  <c r="N25"/>
  <c r="L8"/>
  <c r="E8" s="1"/>
  <c r="L25"/>
  <c r="P25"/>
  <c r="S25"/>
  <c r="Q25"/>
  <c r="L17" i="1"/>
  <c r="L74"/>
  <c r="L45"/>
  <c r="U18"/>
  <c r="U46"/>
  <c r="G18"/>
  <c r="BB18" s="1"/>
  <c r="G75"/>
  <c r="G46"/>
  <c r="BB46" s="1"/>
  <c r="F17"/>
  <c r="BA17" s="1"/>
  <c r="F74"/>
  <c r="F45"/>
  <c r="BA45" s="1"/>
  <c r="K17"/>
  <c r="K74"/>
  <c r="K45"/>
  <c r="N19"/>
  <c r="N76"/>
  <c r="N47"/>
  <c r="J17"/>
  <c r="J74"/>
  <c r="J45"/>
  <c r="L5"/>
  <c r="E5" s="1"/>
  <c r="Q19"/>
  <c r="Q76"/>
  <c r="Q47"/>
  <c r="H17"/>
  <c r="BC17" s="1"/>
  <c r="H74"/>
  <c r="H45"/>
  <c r="BC45" s="1"/>
  <c r="M18"/>
  <c r="M75"/>
  <c r="M46"/>
  <c r="I17"/>
  <c r="I74"/>
  <c r="I45"/>
  <c r="O18"/>
  <c r="O75"/>
  <c r="O46"/>
  <c r="S18"/>
  <c r="S75"/>
  <c r="S46"/>
  <c r="AF17"/>
  <c r="AF18" s="1"/>
  <c r="AF19" s="1"/>
  <c r="AF20" s="1"/>
  <c r="AF21" s="1"/>
  <c r="AF22" s="1"/>
  <c r="AF23" s="1"/>
  <c r="AF24" s="1"/>
  <c r="AF25" s="1"/>
  <c r="AF26" s="1"/>
  <c r="AF27" s="1"/>
  <c r="AF28" s="1"/>
  <c r="AF29" s="1"/>
  <c r="AC99"/>
  <c r="AF5"/>
  <c r="AX5"/>
  <c r="AY5" s="1"/>
  <c r="AG42"/>
  <c r="AF43"/>
  <c r="AZ5" l="1"/>
  <c r="Q26" i="2"/>
  <c r="P26"/>
  <c r="M26"/>
  <c r="R26"/>
  <c r="J26"/>
  <c r="I26"/>
  <c r="U26"/>
  <c r="H26"/>
  <c r="S26"/>
  <c r="L26"/>
  <c r="N26"/>
  <c r="L9"/>
  <c r="E9" s="1"/>
  <c r="G26"/>
  <c r="T26"/>
  <c r="O26"/>
  <c r="F26"/>
  <c r="K26"/>
  <c r="L62" i="1"/>
  <c r="A5"/>
  <c r="S19"/>
  <c r="S76"/>
  <c r="S47"/>
  <c r="I18"/>
  <c r="I75"/>
  <c r="I46"/>
  <c r="H18"/>
  <c r="BC18" s="1"/>
  <c r="H75"/>
  <c r="H46"/>
  <c r="BC46" s="1"/>
  <c r="J18"/>
  <c r="J75"/>
  <c r="J46"/>
  <c r="N20"/>
  <c r="N77"/>
  <c r="N48"/>
  <c r="G19"/>
  <c r="BB19" s="1"/>
  <c r="G76"/>
  <c r="G47"/>
  <c r="BB47" s="1"/>
  <c r="L18"/>
  <c r="L75"/>
  <c r="L46"/>
  <c r="E61"/>
  <c r="O19"/>
  <c r="O76"/>
  <c r="O47"/>
  <c r="M19"/>
  <c r="M76"/>
  <c r="M47"/>
  <c r="Q20"/>
  <c r="Q77"/>
  <c r="Q48"/>
  <c r="K18"/>
  <c r="K75"/>
  <c r="K46"/>
  <c r="F18"/>
  <c r="BA18" s="1"/>
  <c r="F75"/>
  <c r="F46"/>
  <c r="BA46" s="1"/>
  <c r="U19"/>
  <c r="U47"/>
  <c r="D5"/>
  <c r="AG43"/>
  <c r="AF44"/>
  <c r="BJ5" l="1"/>
  <c r="BK5"/>
  <c r="BI5"/>
  <c r="BH5"/>
  <c r="K27" i="2"/>
  <c r="F27"/>
  <c r="T27"/>
  <c r="L27"/>
  <c r="H27"/>
  <c r="J27"/>
  <c r="M27"/>
  <c r="Q27"/>
  <c r="O27"/>
  <c r="G27"/>
  <c r="N27"/>
  <c r="L10"/>
  <c r="E10" s="1"/>
  <c r="S27"/>
  <c r="U27"/>
  <c r="I27"/>
  <c r="R27"/>
  <c r="P27"/>
  <c r="E62" i="1"/>
  <c r="L63"/>
  <c r="U20"/>
  <c r="U48"/>
  <c r="F19"/>
  <c r="BA19" s="1"/>
  <c r="F76"/>
  <c r="F47"/>
  <c r="BA47" s="1"/>
  <c r="Q21"/>
  <c r="Q78"/>
  <c r="Q49"/>
  <c r="O20"/>
  <c r="O77"/>
  <c r="O48"/>
  <c r="G20"/>
  <c r="BB20" s="1"/>
  <c r="G77"/>
  <c r="G48"/>
  <c r="BB48" s="1"/>
  <c r="N21"/>
  <c r="N78"/>
  <c r="N49"/>
  <c r="H19"/>
  <c r="BC19" s="1"/>
  <c r="H76"/>
  <c r="H47"/>
  <c r="BC47" s="1"/>
  <c r="S20"/>
  <c r="S77"/>
  <c r="S48"/>
  <c r="K19"/>
  <c r="K76"/>
  <c r="K47"/>
  <c r="M20"/>
  <c r="M77"/>
  <c r="M48"/>
  <c r="L19"/>
  <c r="L76"/>
  <c r="L47"/>
  <c r="J19"/>
  <c r="J76"/>
  <c r="J47"/>
  <c r="I19"/>
  <c r="I76"/>
  <c r="I47"/>
  <c r="AG44"/>
  <c r="AF45"/>
  <c r="P28" i="2" l="1"/>
  <c r="I28"/>
  <c r="G28"/>
  <c r="Q28"/>
  <c r="J28"/>
  <c r="L28"/>
  <c r="K28"/>
  <c r="R28"/>
  <c r="U28"/>
  <c r="S28"/>
  <c r="N28"/>
  <c r="L11"/>
  <c r="O28"/>
  <c r="M28"/>
  <c r="H28"/>
  <c r="T28"/>
  <c r="F28"/>
  <c r="E11"/>
  <c r="L64" i="1"/>
  <c r="J20"/>
  <c r="J77"/>
  <c r="J48"/>
  <c r="M21"/>
  <c r="M78"/>
  <c r="M49"/>
  <c r="H20"/>
  <c r="BC20" s="1"/>
  <c r="H77"/>
  <c r="H48"/>
  <c r="BC48" s="1"/>
  <c r="N22"/>
  <c r="N79"/>
  <c r="N50"/>
  <c r="O21"/>
  <c r="O78"/>
  <c r="O49"/>
  <c r="U21"/>
  <c r="U49"/>
  <c r="E63"/>
  <c r="I20"/>
  <c r="I77"/>
  <c r="I48"/>
  <c r="L20"/>
  <c r="L77"/>
  <c r="L48"/>
  <c r="K20"/>
  <c r="K77"/>
  <c r="K48"/>
  <c r="S21"/>
  <c r="S78"/>
  <c r="S49"/>
  <c r="G21"/>
  <c r="BB21" s="1"/>
  <c r="G78"/>
  <c r="G49"/>
  <c r="BB49" s="1"/>
  <c r="Q22"/>
  <c r="Q79"/>
  <c r="Q50"/>
  <c r="F20"/>
  <c r="BA20" s="1"/>
  <c r="F77"/>
  <c r="F48"/>
  <c r="BA48" s="1"/>
  <c r="AG45"/>
  <c r="AO6"/>
  <c r="AF46"/>
  <c r="T29" i="2" l="1"/>
  <c r="M29"/>
  <c r="S29"/>
  <c r="K29"/>
  <c r="J29"/>
  <c r="G29"/>
  <c r="P29"/>
  <c r="F29"/>
  <c r="H29"/>
  <c r="O29"/>
  <c r="N29"/>
  <c r="L12"/>
  <c r="E12" s="1"/>
  <c r="U29"/>
  <c r="R29"/>
  <c r="L29"/>
  <c r="Q29"/>
  <c r="I29"/>
  <c r="L65" i="1"/>
  <c r="E64"/>
  <c r="Q23"/>
  <c r="Q80"/>
  <c r="Q51"/>
  <c r="S22"/>
  <c r="S79"/>
  <c r="S50"/>
  <c r="L21"/>
  <c r="L78"/>
  <c r="L49"/>
  <c r="U22"/>
  <c r="U50"/>
  <c r="H21"/>
  <c r="BC21" s="1"/>
  <c r="H78"/>
  <c r="H49"/>
  <c r="BC49" s="1"/>
  <c r="J21"/>
  <c r="J78"/>
  <c r="J49"/>
  <c r="F21"/>
  <c r="BA21" s="1"/>
  <c r="F78"/>
  <c r="F49"/>
  <c r="BA49" s="1"/>
  <c r="G22"/>
  <c r="BB22" s="1"/>
  <c r="G79"/>
  <c r="G50"/>
  <c r="BB50" s="1"/>
  <c r="K21"/>
  <c r="K78"/>
  <c r="K49"/>
  <c r="I21"/>
  <c r="I78"/>
  <c r="I49"/>
  <c r="O22"/>
  <c r="O79"/>
  <c r="O50"/>
  <c r="N23"/>
  <c r="N80"/>
  <c r="N51"/>
  <c r="M22"/>
  <c r="M79"/>
  <c r="M50"/>
  <c r="L66"/>
  <c r="AX6"/>
  <c r="AJ6"/>
  <c r="AF6" s="1"/>
  <c r="AG46"/>
  <c r="AF47"/>
  <c r="AY6" l="1"/>
  <c r="A6" s="1"/>
  <c r="AZ6"/>
  <c r="R30" i="2"/>
  <c r="N30"/>
  <c r="L13"/>
  <c r="E13" s="1"/>
  <c r="H30"/>
  <c r="F30"/>
  <c r="G30"/>
  <c r="K30"/>
  <c r="M30"/>
  <c r="I30"/>
  <c r="L30"/>
  <c r="U30"/>
  <c r="O30"/>
  <c r="P30"/>
  <c r="J30"/>
  <c r="S30"/>
  <c r="T30"/>
  <c r="Q30"/>
  <c r="O23" i="1"/>
  <c r="O80"/>
  <c r="O51"/>
  <c r="K22"/>
  <c r="K79"/>
  <c r="K50"/>
  <c r="J22"/>
  <c r="J79"/>
  <c r="J50"/>
  <c r="U23"/>
  <c r="U51"/>
  <c r="S23"/>
  <c r="S80"/>
  <c r="S51"/>
  <c r="E65"/>
  <c r="M23"/>
  <c r="M80"/>
  <c r="M51"/>
  <c r="N24"/>
  <c r="N81"/>
  <c r="N52"/>
  <c r="I22"/>
  <c r="I79"/>
  <c r="I50"/>
  <c r="G23"/>
  <c r="BB23" s="1"/>
  <c r="G80"/>
  <c r="G51"/>
  <c r="BB51" s="1"/>
  <c r="F22"/>
  <c r="BA22" s="1"/>
  <c r="F79"/>
  <c r="F50"/>
  <c r="BA50" s="1"/>
  <c r="H22"/>
  <c r="BC22" s="1"/>
  <c r="H79"/>
  <c r="H50"/>
  <c r="BC50" s="1"/>
  <c r="L22"/>
  <c r="L79"/>
  <c r="L50"/>
  <c r="Q24"/>
  <c r="Q81"/>
  <c r="Q52"/>
  <c r="AG47"/>
  <c r="AO7"/>
  <c r="AJ7" s="1"/>
  <c r="AF48"/>
  <c r="L14" i="2" l="1"/>
  <c r="E14" s="1"/>
  <c r="S31"/>
  <c r="P31"/>
  <c r="U31"/>
  <c r="L31"/>
  <c r="M31"/>
  <c r="G31"/>
  <c r="F31"/>
  <c r="R31"/>
  <c r="Q31"/>
  <c r="T31"/>
  <c r="J31"/>
  <c r="O31"/>
  <c r="I31"/>
  <c r="K31"/>
  <c r="H31"/>
  <c r="N31"/>
  <c r="L67" i="1"/>
  <c r="Q25"/>
  <c r="Q82"/>
  <c r="Q53"/>
  <c r="H23"/>
  <c r="BC23" s="1"/>
  <c r="H80"/>
  <c r="H51"/>
  <c r="BC51" s="1"/>
  <c r="F23"/>
  <c r="BA23" s="1"/>
  <c r="F80"/>
  <c r="F51"/>
  <c r="BA51" s="1"/>
  <c r="I23"/>
  <c r="I80"/>
  <c r="I51"/>
  <c r="N25"/>
  <c r="N82"/>
  <c r="N53"/>
  <c r="U24"/>
  <c r="U52"/>
  <c r="K23"/>
  <c r="K80"/>
  <c r="K51"/>
  <c r="L23"/>
  <c r="L80"/>
  <c r="L51"/>
  <c r="G24"/>
  <c r="BB24" s="1"/>
  <c r="G81"/>
  <c r="G52"/>
  <c r="BB52" s="1"/>
  <c r="M24"/>
  <c r="M81"/>
  <c r="M52"/>
  <c r="S24"/>
  <c r="S81"/>
  <c r="S52"/>
  <c r="J23"/>
  <c r="J80"/>
  <c r="J51"/>
  <c r="O24"/>
  <c r="O81"/>
  <c r="O52"/>
  <c r="E66"/>
  <c r="AF7"/>
  <c r="AX7"/>
  <c r="AG48"/>
  <c r="AO8"/>
  <c r="AJ8" s="1"/>
  <c r="AF49"/>
  <c r="AY7" l="1"/>
  <c r="A7" s="1"/>
  <c r="AZ7"/>
  <c r="L15" i="2"/>
  <c r="E15" s="1"/>
  <c r="N32"/>
  <c r="K32"/>
  <c r="O32"/>
  <c r="T32"/>
  <c r="R32"/>
  <c r="G32"/>
  <c r="L32"/>
  <c r="S32"/>
  <c r="H32"/>
  <c r="I32"/>
  <c r="J32"/>
  <c r="Q32"/>
  <c r="F32"/>
  <c r="M32"/>
  <c r="U32"/>
  <c r="P32"/>
  <c r="L68" i="1"/>
  <c r="J24"/>
  <c r="J81"/>
  <c r="J52"/>
  <c r="M25"/>
  <c r="M82"/>
  <c r="M53"/>
  <c r="L24"/>
  <c r="L81"/>
  <c r="L52"/>
  <c r="U25"/>
  <c r="U53"/>
  <c r="I24"/>
  <c r="I81"/>
  <c r="I52"/>
  <c r="F24"/>
  <c r="BA24" s="1"/>
  <c r="F81"/>
  <c r="F52"/>
  <c r="BA52" s="1"/>
  <c r="Q26"/>
  <c r="Q83"/>
  <c r="Q54"/>
  <c r="O25"/>
  <c r="O82"/>
  <c r="O53"/>
  <c r="S25"/>
  <c r="S82"/>
  <c r="S53"/>
  <c r="G25"/>
  <c r="BB25" s="1"/>
  <c r="G82"/>
  <c r="G53"/>
  <c r="BB53" s="1"/>
  <c r="K24"/>
  <c r="K81"/>
  <c r="K52"/>
  <c r="N26"/>
  <c r="N83"/>
  <c r="N54"/>
  <c r="H24"/>
  <c r="BC24" s="1"/>
  <c r="H81"/>
  <c r="H52"/>
  <c r="BC52" s="1"/>
  <c r="E67"/>
  <c r="AF8"/>
  <c r="AX8"/>
  <c r="AG49"/>
  <c r="AO9"/>
  <c r="AJ9" s="1"/>
  <c r="AF50"/>
  <c r="AY8" l="1"/>
  <c r="A8" s="1"/>
  <c r="AZ8"/>
  <c r="L16" i="2"/>
  <c r="E16" s="1"/>
  <c r="P33"/>
  <c r="F33"/>
  <c r="J33"/>
  <c r="H33"/>
  <c r="L33"/>
  <c r="R33"/>
  <c r="O33"/>
  <c r="N33"/>
  <c r="U33"/>
  <c r="M33"/>
  <c r="Q33"/>
  <c r="I33"/>
  <c r="S33"/>
  <c r="G33"/>
  <c r="T33"/>
  <c r="K33"/>
  <c r="L69" i="1"/>
  <c r="L70"/>
  <c r="E68"/>
  <c r="H25"/>
  <c r="BC25" s="1"/>
  <c r="H82"/>
  <c r="H53"/>
  <c r="BC53" s="1"/>
  <c r="K25"/>
  <c r="K82"/>
  <c r="K53"/>
  <c r="S26"/>
  <c r="S83"/>
  <c r="S54"/>
  <c r="I25"/>
  <c r="I82"/>
  <c r="I53"/>
  <c r="L25"/>
  <c r="L82"/>
  <c r="L53"/>
  <c r="J25"/>
  <c r="J82"/>
  <c r="J53"/>
  <c r="N27"/>
  <c r="N84"/>
  <c r="N55"/>
  <c r="G26"/>
  <c r="BB26" s="1"/>
  <c r="G83"/>
  <c r="G54"/>
  <c r="BB54" s="1"/>
  <c r="O26"/>
  <c r="O83"/>
  <c r="O54"/>
  <c r="Q27"/>
  <c r="Q84"/>
  <c r="Q55"/>
  <c r="F25"/>
  <c r="BA25" s="1"/>
  <c r="F82"/>
  <c r="F53"/>
  <c r="BA53" s="1"/>
  <c r="U26"/>
  <c r="U54"/>
  <c r="M26"/>
  <c r="M83"/>
  <c r="M54"/>
  <c r="AF9"/>
  <c r="AX9"/>
  <c r="AG50"/>
  <c r="AO10"/>
  <c r="AJ10" s="1"/>
  <c r="AF51"/>
  <c r="AY9" l="1"/>
  <c r="A9" s="1"/>
  <c r="AZ9"/>
  <c r="E69"/>
  <c r="L17" i="2"/>
  <c r="E17"/>
  <c r="K34"/>
  <c r="G34"/>
  <c r="S34"/>
  <c r="I34"/>
  <c r="M34"/>
  <c r="O34"/>
  <c r="L34"/>
  <c r="J34"/>
  <c r="P34"/>
  <c r="T34"/>
  <c r="Q34"/>
  <c r="U34"/>
  <c r="N34"/>
  <c r="R34"/>
  <c r="H34"/>
  <c r="F34"/>
  <c r="E70" i="1"/>
  <c r="M27"/>
  <c r="M84"/>
  <c r="M55"/>
  <c r="F26"/>
  <c r="BA26" s="1"/>
  <c r="F83"/>
  <c r="F54"/>
  <c r="BA54" s="1"/>
  <c r="O27"/>
  <c r="O84"/>
  <c r="O55"/>
  <c r="N28"/>
  <c r="N56"/>
  <c r="L26"/>
  <c r="L83"/>
  <c r="L54"/>
  <c r="S27"/>
  <c r="S84"/>
  <c r="S55"/>
  <c r="H26"/>
  <c r="BC26" s="1"/>
  <c r="H83"/>
  <c r="H54"/>
  <c r="BC54" s="1"/>
  <c r="U27"/>
  <c r="U55"/>
  <c r="Q28"/>
  <c r="Q56"/>
  <c r="G27"/>
  <c r="BB27" s="1"/>
  <c r="G84"/>
  <c r="G55"/>
  <c r="BB55" s="1"/>
  <c r="J26"/>
  <c r="J83"/>
  <c r="J54"/>
  <c r="I26"/>
  <c r="I83"/>
  <c r="I54"/>
  <c r="K26"/>
  <c r="K83"/>
  <c r="K54"/>
  <c r="AF10"/>
  <c r="AX10"/>
  <c r="AG51"/>
  <c r="AF52"/>
  <c r="BG86" l="1"/>
  <c r="D69"/>
  <c r="AY10"/>
  <c r="A10" s="1"/>
  <c r="AZ10"/>
  <c r="L18" i="2"/>
  <c r="E18"/>
  <c r="O35"/>
  <c r="O36" s="1"/>
  <c r="O37" s="1"/>
  <c r="O38" s="1"/>
  <c r="S35"/>
  <c r="S36" s="1"/>
  <c r="S37" s="1"/>
  <c r="S38" s="1"/>
  <c r="G35"/>
  <c r="G36" s="1"/>
  <c r="G37" s="1"/>
  <c r="G38" s="1"/>
  <c r="K35"/>
  <c r="K36" s="1"/>
  <c r="K37" s="1"/>
  <c r="K38" s="1"/>
  <c r="F35"/>
  <c r="F36" s="1"/>
  <c r="F37" s="1"/>
  <c r="F38" s="1"/>
  <c r="H35"/>
  <c r="H36" s="1"/>
  <c r="H37" s="1"/>
  <c r="H38" s="1"/>
  <c r="R35"/>
  <c r="R36" s="1"/>
  <c r="R37" s="1"/>
  <c r="R38" s="1"/>
  <c r="N35"/>
  <c r="N36" s="1"/>
  <c r="N37" s="1"/>
  <c r="N38" s="1"/>
  <c r="U35"/>
  <c r="U36" s="1"/>
  <c r="U37" s="1"/>
  <c r="U38" s="1"/>
  <c r="Q35"/>
  <c r="Q36" s="1"/>
  <c r="Q37" s="1"/>
  <c r="Q38" s="1"/>
  <c r="T35"/>
  <c r="T36" s="1"/>
  <c r="T37" s="1"/>
  <c r="T38" s="1"/>
  <c r="P35"/>
  <c r="P36" s="1"/>
  <c r="P37" s="1"/>
  <c r="P38" s="1"/>
  <c r="J35"/>
  <c r="J36" s="1"/>
  <c r="J37" s="1"/>
  <c r="J38" s="1"/>
  <c r="L35"/>
  <c r="L36" s="1"/>
  <c r="L37" s="1"/>
  <c r="L38" s="1"/>
  <c r="M35"/>
  <c r="M36" s="1"/>
  <c r="M37" s="1"/>
  <c r="M38" s="1"/>
  <c r="I35"/>
  <c r="I36" s="1"/>
  <c r="I37" s="1"/>
  <c r="I38" s="1"/>
  <c r="K27" i="1"/>
  <c r="K84"/>
  <c r="K55"/>
  <c r="J27"/>
  <c r="J84"/>
  <c r="J55"/>
  <c r="U28"/>
  <c r="U56"/>
  <c r="S28"/>
  <c r="S56"/>
  <c r="O28"/>
  <c r="O56"/>
  <c r="M28"/>
  <c r="M56"/>
  <c r="I27"/>
  <c r="I84"/>
  <c r="I55"/>
  <c r="G28"/>
  <c r="BB28" s="1"/>
  <c r="G56"/>
  <c r="BB56" s="1"/>
  <c r="Q29"/>
  <c r="Q58" s="1"/>
  <c r="Q57"/>
  <c r="H27"/>
  <c r="BC27" s="1"/>
  <c r="H84"/>
  <c r="H55"/>
  <c r="BC55" s="1"/>
  <c r="L27"/>
  <c r="L84"/>
  <c r="L55"/>
  <c r="N29"/>
  <c r="N58" s="1"/>
  <c r="N57"/>
  <c r="F27"/>
  <c r="BA27" s="1"/>
  <c r="F84"/>
  <c r="F55"/>
  <c r="BA55" s="1"/>
  <c r="AG52"/>
  <c r="AF53"/>
  <c r="AC69" l="1"/>
  <c r="BJ69"/>
  <c r="BK69"/>
  <c r="BH69"/>
  <c r="BI69"/>
  <c r="AV35" i="2"/>
  <c r="L28" i="1"/>
  <c r="L56"/>
  <c r="I28"/>
  <c r="I56"/>
  <c r="M29"/>
  <c r="M58" s="1"/>
  <c r="M57"/>
  <c r="O29"/>
  <c r="O58" s="1"/>
  <c r="O57"/>
  <c r="S29"/>
  <c r="S58" s="1"/>
  <c r="S57"/>
  <c r="U29"/>
  <c r="U58" s="1"/>
  <c r="U57"/>
  <c r="K28"/>
  <c r="K56"/>
  <c r="F28"/>
  <c r="BA28" s="1"/>
  <c r="F56"/>
  <c r="BA56" s="1"/>
  <c r="H28"/>
  <c r="BC28" s="1"/>
  <c r="H56"/>
  <c r="BC56" s="1"/>
  <c r="G29"/>
  <c r="G57"/>
  <c r="BB57" s="1"/>
  <c r="J28"/>
  <c r="J56"/>
  <c r="AG53"/>
  <c r="AF54"/>
  <c r="G58" l="1"/>
  <c r="BB58" s="1"/>
  <c r="BB29"/>
  <c r="AW35" i="2"/>
  <c r="J29" i="1"/>
  <c r="J58" s="1"/>
  <c r="J57"/>
  <c r="H29"/>
  <c r="H57"/>
  <c r="BC57" s="1"/>
  <c r="F29"/>
  <c r="F57"/>
  <c r="BA57" s="1"/>
  <c r="K29"/>
  <c r="K57"/>
  <c r="I29"/>
  <c r="I58" s="1"/>
  <c r="I57"/>
  <c r="L29"/>
  <c r="L58" s="1"/>
  <c r="L57"/>
  <c r="AH32"/>
  <c r="AG54"/>
  <c r="AO11"/>
  <c r="AJ11" s="1"/>
  <c r="AF55"/>
  <c r="F58" l="1"/>
  <c r="BA58" s="1"/>
  <c r="BA29"/>
  <c r="H58"/>
  <c r="BC58" s="1"/>
  <c r="BC29"/>
  <c r="AM29"/>
  <c r="AP29"/>
  <c r="AN29"/>
  <c r="K58"/>
  <c r="AO29"/>
  <c r="AF11"/>
  <c r="AX11"/>
  <c r="AG55"/>
  <c r="AH33"/>
  <c r="AH34" s="1"/>
  <c r="AH35" s="1"/>
  <c r="AH36" s="1"/>
  <c r="AH37" s="1"/>
  <c r="AH38" s="1"/>
  <c r="AK29"/>
  <c r="AO12"/>
  <c r="AJ12" s="1"/>
  <c r="AL29"/>
  <c r="AF56"/>
  <c r="AY11" l="1"/>
  <c r="A11" s="1"/>
  <c r="AZ11"/>
  <c r="AH39"/>
  <c r="AH40" s="1"/>
  <c r="AH41" s="1"/>
  <c r="AX29"/>
  <c r="AW29"/>
  <c r="AF12"/>
  <c r="AX12"/>
  <c r="AG56"/>
  <c r="AF57"/>
  <c r="AZ29" l="1"/>
  <c r="AW86"/>
  <c r="AY12"/>
  <c r="A12" s="1"/>
  <c r="AZ12"/>
  <c r="AF58"/>
  <c r="AO33"/>
  <c r="AO32"/>
  <c r="AO13"/>
  <c r="AG57"/>
  <c r="AJ33" l="1"/>
  <c r="AF33" s="1"/>
  <c r="AX33"/>
  <c r="AJ32"/>
  <c r="AX32"/>
  <c r="AY32" s="1"/>
  <c r="AJ13"/>
  <c r="AF13"/>
  <c r="AY33" l="1"/>
  <c r="A33" s="1"/>
  <c r="AZ33"/>
  <c r="A32"/>
  <c r="AG33"/>
  <c r="AF32"/>
  <c r="AC16"/>
  <c r="AG32" l="1"/>
  <c r="AO34"/>
  <c r="AC17"/>
  <c r="AC43"/>
  <c r="AJ34" l="1"/>
  <c r="AX34"/>
  <c r="AO35"/>
  <c r="AC18"/>
  <c r="L6" s="1"/>
  <c r="E6" s="1"/>
  <c r="AC44"/>
  <c r="AY34" l="1"/>
  <c r="A34" s="1"/>
  <c r="AZ34"/>
  <c r="AF34"/>
  <c r="AJ35"/>
  <c r="AF35" s="1"/>
  <c r="AG35" s="1"/>
  <c r="AX35"/>
  <c r="AO36"/>
  <c r="AC19"/>
  <c r="L7" s="1"/>
  <c r="E7" s="1"/>
  <c r="D6"/>
  <c r="AC45"/>
  <c r="BJ6" l="1"/>
  <c r="BH6"/>
  <c r="BK6"/>
  <c r="BI6"/>
  <c r="AY35"/>
  <c r="A35" s="1"/>
  <c r="AZ35"/>
  <c r="AG34"/>
  <c r="AJ36"/>
  <c r="AX36"/>
  <c r="AC20"/>
  <c r="L8" s="1"/>
  <c r="E8" s="1"/>
  <c r="AC46"/>
  <c r="L33" s="1"/>
  <c r="E33" s="1"/>
  <c r="D33" s="1"/>
  <c r="AC33" l="1"/>
  <c r="BI33"/>
  <c r="BK33"/>
  <c r="BH33"/>
  <c r="BJ33"/>
  <c r="AY36"/>
  <c r="A36" s="1"/>
  <c r="AZ36"/>
  <c r="AF36"/>
  <c r="AG36" s="1"/>
  <c r="D7"/>
  <c r="AO37"/>
  <c r="AC21"/>
  <c r="AC47"/>
  <c r="L34" s="1"/>
  <c r="E34" s="1"/>
  <c r="BK7" l="1"/>
  <c r="BI7"/>
  <c r="BJ7"/>
  <c r="BH7"/>
  <c r="D8"/>
  <c r="L9"/>
  <c r="E9" s="1"/>
  <c r="AJ37"/>
  <c r="AX37"/>
  <c r="AC22"/>
  <c r="L10" s="1"/>
  <c r="E10" s="1"/>
  <c r="AO38"/>
  <c r="AC48"/>
  <c r="L35" s="1"/>
  <c r="E35" s="1"/>
  <c r="BJ8" l="1"/>
  <c r="BH8"/>
  <c r="BK8"/>
  <c r="BI8"/>
  <c r="AY37"/>
  <c r="A37" s="1"/>
  <c r="AZ37"/>
  <c r="AF37"/>
  <c r="D34"/>
  <c r="D9"/>
  <c r="AC23"/>
  <c r="AJ38"/>
  <c r="AF38" s="1"/>
  <c r="AG38" s="1"/>
  <c r="AX38"/>
  <c r="AC49"/>
  <c r="L36" s="1"/>
  <c r="E36" s="1"/>
  <c r="BK9" l="1"/>
  <c r="BJ9"/>
  <c r="BI9"/>
  <c r="BH9"/>
  <c r="AC34"/>
  <c r="BI34"/>
  <c r="BK34"/>
  <c r="BH34"/>
  <c r="BJ34"/>
  <c r="AY38"/>
  <c r="A38" s="1"/>
  <c r="AZ38"/>
  <c r="D10"/>
  <c r="L11"/>
  <c r="E11" s="1"/>
  <c r="AG37"/>
  <c r="AC24"/>
  <c r="L12" s="1"/>
  <c r="E12" s="1"/>
  <c r="BG13" s="1"/>
  <c r="D35"/>
  <c r="AH61"/>
  <c r="AH62" s="1"/>
  <c r="AH63" s="1"/>
  <c r="AH64" s="1"/>
  <c r="AH65" s="1"/>
  <c r="AH66" s="1"/>
  <c r="AH67" s="1"/>
  <c r="AH68" s="1"/>
  <c r="AH69" s="1"/>
  <c r="AH70" s="1"/>
  <c r="AC50"/>
  <c r="L37" s="1"/>
  <c r="BK10" l="1"/>
  <c r="BI10"/>
  <c r="BJ10"/>
  <c r="BH10"/>
  <c r="AC35"/>
  <c r="BI35"/>
  <c r="BK35"/>
  <c r="BH35"/>
  <c r="BJ35"/>
  <c r="AC25"/>
  <c r="AC26" s="1"/>
  <c r="D36"/>
  <c r="E37"/>
  <c r="AO39"/>
  <c r="AH42"/>
  <c r="AH43" s="1"/>
  <c r="AH44" s="1"/>
  <c r="AH45" s="1"/>
  <c r="AH46" s="1"/>
  <c r="AH47" s="1"/>
  <c r="AH48" s="1"/>
  <c r="AH49" s="1"/>
  <c r="AH50" s="1"/>
  <c r="AH51" s="1"/>
  <c r="AH52" s="1"/>
  <c r="AH53" s="1"/>
  <c r="AH54" s="1"/>
  <c r="AH55" s="1"/>
  <c r="AH56" s="1"/>
  <c r="AH57" s="1"/>
  <c r="AC51"/>
  <c r="L38" s="1"/>
  <c r="AC36" l="1"/>
  <c r="BH36"/>
  <c r="BJ36"/>
  <c r="BI36"/>
  <c r="BK36"/>
  <c r="AO59"/>
  <c r="AO61"/>
  <c r="AC27"/>
  <c r="D11" s="1"/>
  <c r="A41"/>
  <c r="E38"/>
  <c r="AJ39"/>
  <c r="AF39" s="1"/>
  <c r="AX39"/>
  <c r="AC52"/>
  <c r="BH11" l="1"/>
  <c r="BK11"/>
  <c r="BJ11"/>
  <c r="BI11"/>
  <c r="AG39"/>
  <c r="AG59" s="1"/>
  <c r="AF59"/>
  <c r="AY39"/>
  <c r="A39" s="1"/>
  <c r="AZ39"/>
  <c r="AC28"/>
  <c r="D12" s="1"/>
  <c r="AJ59"/>
  <c r="AX61"/>
  <c r="AJ61"/>
  <c r="D37"/>
  <c r="AC53"/>
  <c r="L39" s="1"/>
  <c r="AC37" l="1"/>
  <c r="BH37"/>
  <c r="BJ37"/>
  <c r="BI37"/>
  <c r="BK37"/>
  <c r="BJ12"/>
  <c r="BJ13" s="1"/>
  <c r="BH12"/>
  <c r="BH13" s="1"/>
  <c r="BK12"/>
  <c r="BK13" s="1"/>
  <c r="BI12"/>
  <c r="BI13" s="1"/>
  <c r="AY61"/>
  <c r="A61" s="1"/>
  <c r="AZ61"/>
  <c r="AC29"/>
  <c r="AF61"/>
  <c r="D38"/>
  <c r="AC54"/>
  <c r="L40" s="1"/>
  <c r="E40" s="1"/>
  <c r="D40" s="1"/>
  <c r="AC40" l="1"/>
  <c r="BH40"/>
  <c r="BJ40"/>
  <c r="BI40"/>
  <c r="BK40"/>
  <c r="BI38"/>
  <c r="BK38"/>
  <c r="BH38"/>
  <c r="BJ38"/>
  <c r="AC38"/>
  <c r="D61"/>
  <c r="AG61"/>
  <c r="AO62"/>
  <c r="E39"/>
  <c r="AC55"/>
  <c r="L41" s="1"/>
  <c r="E41" s="1"/>
  <c r="AF85"/>
  <c r="BJ61" l="1"/>
  <c r="BH61"/>
  <c r="BK61"/>
  <c r="BI61"/>
  <c r="AJ62"/>
  <c r="AX62"/>
  <c r="AC61"/>
  <c r="D39"/>
  <c r="BH39" l="1"/>
  <c r="BJ39"/>
  <c r="BI39"/>
  <c r="BK39"/>
  <c r="AY62"/>
  <c r="A62" s="1"/>
  <c r="AZ62"/>
  <c r="AF62"/>
  <c r="AO63"/>
  <c r="AC39"/>
  <c r="AC57"/>
  <c r="AX63" l="1"/>
  <c r="AJ63"/>
  <c r="D62"/>
  <c r="AG62"/>
  <c r="AO64"/>
  <c r="AC58"/>
  <c r="BH62" l="1"/>
  <c r="BJ62"/>
  <c r="BI62"/>
  <c r="BK62"/>
  <c r="AY63"/>
  <c r="A63" s="1"/>
  <c r="AZ63"/>
  <c r="AF63"/>
  <c r="AG63" s="1"/>
  <c r="AO65"/>
  <c r="AX64"/>
  <c r="AJ64"/>
  <c r="AC62"/>
  <c r="AY64" l="1"/>
  <c r="A64" s="1"/>
  <c r="AZ64"/>
  <c r="D63"/>
  <c r="AO66"/>
  <c r="AF64"/>
  <c r="AH71"/>
  <c r="AH72" s="1"/>
  <c r="AH73" s="1"/>
  <c r="AH74" s="1"/>
  <c r="AH75" s="1"/>
  <c r="AH76" s="1"/>
  <c r="AH77" s="1"/>
  <c r="AH78" s="1"/>
  <c r="AH79" s="1"/>
  <c r="AH80" s="1"/>
  <c r="AH81" s="1"/>
  <c r="AH82" s="1"/>
  <c r="AH83" s="1"/>
  <c r="AH84" s="1"/>
  <c r="AX65"/>
  <c r="AJ65"/>
  <c r="AF65" s="1"/>
  <c r="AC63" l="1"/>
  <c r="BH63"/>
  <c r="BJ63"/>
  <c r="BI63"/>
  <c r="BK63"/>
  <c r="AY65"/>
  <c r="AZ65"/>
  <c r="AO67"/>
  <c r="AX66"/>
  <c r="AJ66"/>
  <c r="AF66" s="1"/>
  <c r="D64"/>
  <c r="AG64"/>
  <c r="D65"/>
  <c r="AG65"/>
  <c r="BH65" l="1"/>
  <c r="BJ65"/>
  <c r="BI65"/>
  <c r="BK65"/>
  <c r="BH64"/>
  <c r="BJ64"/>
  <c r="BI64"/>
  <c r="BK64"/>
  <c r="AY66"/>
  <c r="A66" s="1"/>
  <c r="AZ66"/>
  <c r="A65"/>
  <c r="AO68"/>
  <c r="AJ67"/>
  <c r="AF67" s="1"/>
  <c r="AX67"/>
  <c r="D66"/>
  <c r="AG66"/>
  <c r="AC65"/>
  <c r="AC64"/>
  <c r="BH66" l="1"/>
  <c r="BJ66"/>
  <c r="BI66"/>
  <c r="BK66"/>
  <c r="AY67"/>
  <c r="AZ67"/>
  <c r="AC66"/>
  <c r="AO70"/>
  <c r="AO86" s="1"/>
  <c r="AO93" s="1"/>
  <c r="AG67"/>
  <c r="D67"/>
  <c r="AX68"/>
  <c r="AJ68"/>
  <c r="AF68" s="1"/>
  <c r="BH67" l="1"/>
  <c r="BJ67"/>
  <c r="BI67"/>
  <c r="BK67"/>
  <c r="A67"/>
  <c r="A86" s="1"/>
  <c r="AY68"/>
  <c r="A68" s="1"/>
  <c r="AZ68"/>
  <c r="AX70"/>
  <c r="AJ70"/>
  <c r="AJ86" s="1"/>
  <c r="AO71"/>
  <c r="AJ71"/>
  <c r="AG68"/>
  <c r="D68"/>
  <c r="AC67"/>
  <c r="BH68" l="1"/>
  <c r="BJ68"/>
  <c r="BI68"/>
  <c r="BK68"/>
  <c r="AY70"/>
  <c r="AZ70"/>
  <c r="AX86"/>
  <c r="AF70"/>
  <c r="AF86" s="1"/>
  <c r="AF103" s="1"/>
  <c r="AV71"/>
  <c r="AX71"/>
  <c r="A71" s="1"/>
  <c r="AC68"/>
  <c r="AZ71" l="1"/>
  <c r="A70"/>
  <c r="AY86"/>
  <c r="AG70"/>
  <c r="AG86" s="1"/>
  <c r="D70"/>
  <c r="AC70" l="1"/>
  <c r="BH70"/>
  <c r="BH86" s="1"/>
  <c r="BJ70"/>
  <c r="BJ86" s="1"/>
  <c r="BI70"/>
  <c r="BI86" s="1"/>
  <c r="BK70"/>
  <c r="BK86" s="1"/>
  <c r="AC85"/>
  <c r="AD13" l="1"/>
  <c r="AG5"/>
  <c r="AC5"/>
  <c r="AG6"/>
  <c r="AC6" s="1"/>
  <c r="AG8"/>
  <c r="AC8" s="1"/>
  <c r="AG10"/>
  <c r="AC10" s="1"/>
  <c r="AG11"/>
  <c r="AC11" s="1"/>
  <c r="AG12"/>
  <c r="AC12" s="1"/>
  <c r="AG7"/>
  <c r="AC7" s="1"/>
  <c r="AG9"/>
  <c r="AC9" s="1"/>
  <c r="AC100" l="1"/>
  <c r="AC101" s="1"/>
  <c r="AL97" s="1"/>
  <c r="AG13"/>
  <c r="AG90" s="1"/>
  <c r="AC13"/>
  <c r="AC86" s="1"/>
  <c r="AV32" l="1"/>
  <c r="L32" l="1"/>
  <c r="E32" s="1"/>
  <c r="AZ32"/>
  <c r="AZ86" s="1"/>
  <c r="BG59" l="1"/>
  <c r="D32"/>
  <c r="BK32" l="1"/>
  <c r="BK59" s="1"/>
  <c r="BJ32"/>
  <c r="BJ59" s="1"/>
  <c r="BI32"/>
  <c r="BI59" s="1"/>
  <c r="BH32"/>
  <c r="BH59" s="1"/>
  <c r="AC32"/>
  <c r="AC59" s="1"/>
</calcChain>
</file>

<file path=xl/sharedStrings.xml><?xml version="1.0" encoding="utf-8"?>
<sst xmlns="http://schemas.openxmlformats.org/spreadsheetml/2006/main" count="332" uniqueCount="166">
  <si>
    <t>Вес</t>
  </si>
  <si>
    <t>Инд задача 1</t>
  </si>
  <si>
    <t>Инд задача 2</t>
  </si>
  <si>
    <t>Расчет экзаменационной оценки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</si>
  <si>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</si>
  <si>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</si>
  <si>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</si>
  <si>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</si>
  <si>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</si>
  <si>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</si>
  <si>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</si>
  <si>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</si>
  <si>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</si>
  <si>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</si>
  <si>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D</t>
  </si>
  <si>
    <t>E</t>
  </si>
  <si>
    <t>двоек</t>
  </si>
  <si>
    <t>исправлено</t>
  </si>
  <si>
    <t>T</t>
  </si>
  <si>
    <t>U</t>
  </si>
  <si>
    <t>Тесты</t>
  </si>
  <si>
    <t>автографов</t>
  </si>
  <si>
    <t>контрольные</t>
  </si>
  <si>
    <t>исправляемые</t>
  </si>
  <si>
    <t>расч. оценка</t>
  </si>
  <si>
    <t>данные</t>
  </si>
  <si>
    <t>k1</t>
  </si>
  <si>
    <t>k2</t>
  </si>
  <si>
    <t>k3</t>
  </si>
  <si>
    <t>t1</t>
  </si>
  <si>
    <t>t2</t>
  </si>
  <si>
    <t>t3</t>
  </si>
  <si>
    <t>к2</t>
  </si>
  <si>
    <t>к3</t>
  </si>
  <si>
    <t>Активность</t>
  </si>
  <si>
    <t>число вопросов Т2</t>
  </si>
  <si>
    <t>и1</t>
  </si>
  <si>
    <t>и2</t>
  </si>
  <si>
    <t>нет И</t>
  </si>
  <si>
    <t>Долги</t>
  </si>
  <si>
    <t>сейчас</t>
  </si>
  <si>
    <t>Оценки за работы выставляются с точностью до десятых по таблице</t>
  </si>
  <si>
    <t>формулы</t>
  </si>
  <si>
    <t>не заполнять</t>
  </si>
  <si>
    <t>экзамен</t>
  </si>
  <si>
    <t>Вычисление оценок</t>
  </si>
  <si>
    <t>Т=</t>
  </si>
  <si>
    <t>час</t>
  </si>
  <si>
    <t>Было</t>
  </si>
  <si>
    <t>тестов</t>
  </si>
  <si>
    <t>контр</t>
  </si>
  <si>
    <t>Пользуясь таблицей, можно решить, какие оценки следует  исправить</t>
  </si>
  <si>
    <t>1 </t>
  </si>
  <si>
    <t> 2 </t>
  </si>
  <si>
    <t> 5 </t>
  </si>
  <si>
    <t> 1 </t>
  </si>
  <si>
    <t>Буравский Евгений Олегович</t>
  </si>
  <si>
    <t>Данилов Дмитрий Викторович</t>
  </si>
  <si>
    <t>Коротяев Георгий Михайлович</t>
  </si>
  <si>
    <t>Никитина Юлия Валерьевна</t>
  </si>
  <si>
    <t>Филеня Виктор Александрович</t>
  </si>
  <si>
    <t>Щетинский Александр Олегович</t>
  </si>
  <si>
    <t>Альгин Андрей Владимирович</t>
  </si>
  <si>
    <t>Андзуана Вивьен Поварин</t>
  </si>
  <si>
    <t>Зырянова Татьяна Александровна</t>
  </si>
  <si>
    <t>Иванов Евгений Александрович</t>
  </si>
  <si>
    <t>Кузнецова Валерия Вячеславовна</t>
  </si>
  <si>
    <t>Пельменев Андрей Владимирович</t>
  </si>
  <si>
    <t>Петров Дмитрий Сергеевич</t>
  </si>
  <si>
    <t>Слиньков Александр Сергеевич</t>
  </si>
  <si>
    <t>Чачанова Елена Михайловна</t>
  </si>
  <si>
    <t>Дружинин Сергей Анатольевич</t>
  </si>
  <si>
    <t>Пивовар Алексей Александрович</t>
  </si>
  <si>
    <t>Расулов Руслан Аликович</t>
  </si>
  <si>
    <t>Салыкина Ксения Олеговна</t>
  </si>
  <si>
    <t>Стаховский Ярослав Владимирович</t>
  </si>
  <si>
    <t>Тимофеев Дмитрий Александрович</t>
  </si>
  <si>
    <t>Хохрова Алена Сергеевна</t>
  </si>
  <si>
    <t>Шурыгина Наталья Андреевна</t>
  </si>
  <si>
    <t>Юркин Юрий Викторович</t>
  </si>
  <si>
    <t>Галеев Динар Дамирович</t>
  </si>
  <si>
    <t>Гуменный Артем Николаевич</t>
  </si>
  <si>
    <t>Игнатьева Яна Евгеньевна</t>
  </si>
  <si>
    <t>Коршунов Дмитрий Сергеевич</t>
  </si>
  <si>
    <t>Лазовский Данил Сергеевич</t>
  </si>
  <si>
    <t>Леонтьев Владимир Васильевич</t>
  </si>
  <si>
    <t>Логинова Юлия Дмитриевна</t>
  </si>
  <si>
    <t>Макеев Александр Сергеевич</t>
  </si>
  <si>
    <t>Нечаев Игорь Сергеевич</t>
  </si>
  <si>
    <t>Позднякова Наталья Владимировна</t>
  </si>
  <si>
    <t>Пономарев Михаил Дмитриевич</t>
  </si>
  <si>
    <t>Попова Алеся Сергеевна</t>
  </si>
  <si>
    <t>Тарасова Светлана Сергеевна</t>
  </si>
  <si>
    <t>Коротков</t>
  </si>
  <si>
    <t xml:space="preserve">Корнышев </t>
  </si>
  <si>
    <t>N</t>
  </si>
  <si>
    <t>Q</t>
  </si>
  <si>
    <t>R</t>
  </si>
  <si>
    <t>Минимальное время экзамена  (30мин х Число пунктов  / 10 )</t>
  </si>
  <si>
    <t>Самостоятельная работа</t>
  </si>
  <si>
    <t>всего долгов</t>
  </si>
  <si>
    <t>нет тестов</t>
  </si>
  <si>
    <t>нет контр</t>
  </si>
  <si>
    <t>писать пунктов</t>
  </si>
  <si>
    <t>ведомость</t>
  </si>
  <si>
    <r>
      <t>Тест2</t>
    </r>
    <r>
      <rPr>
        <sz val="12"/>
        <rFont val="Times New Roman Cyr"/>
        <charset val="204"/>
      </rPr>
      <t xml:space="preserve">  </t>
    </r>
    <r>
      <rPr>
        <sz val="10"/>
        <rFont val="Times New Roman Cyr"/>
        <charset val="204"/>
      </rPr>
      <t>общий</t>
    </r>
  </si>
  <si>
    <t>Инд задача 3</t>
  </si>
  <si>
    <t>Инд задача 4</t>
  </si>
  <si>
    <t>Инд задача 5</t>
  </si>
  <si>
    <t xml:space="preserve">выполн дом задач </t>
  </si>
  <si>
    <t>исправлений (к+и)</t>
  </si>
  <si>
    <t>посещ лекций</t>
  </si>
  <si>
    <t>2й сп к2 до конца</t>
  </si>
  <si>
    <t>и3</t>
  </si>
  <si>
    <t>и4</t>
  </si>
  <si>
    <t>и5</t>
  </si>
  <si>
    <t>Экзамен весна</t>
  </si>
  <si>
    <t>Понимание К+И</t>
  </si>
  <si>
    <t>S</t>
  </si>
  <si>
    <t>Расчет оц за самост работу</t>
  </si>
  <si>
    <t>Оценка L вычисляется по оценкам N, O,P,Q,R, S,T,U с  весами (строка 17)</t>
  </si>
  <si>
    <t>Расчетная оценка E вычисляется по оценкам F,G,H,I,J,K,L,M с  весами (строка 17)</t>
  </si>
  <si>
    <t>Оценки F, G,H,I,J,N,O,P,Q,R  можно исправить до экзамена</t>
  </si>
  <si>
    <t xml:space="preserve">За экзамен ставится оценка D (если среди F,G,H,I,J,K,L,M нет двоек, то округленная E, </t>
  </si>
  <si>
    <t>если есть одна двойка, то округленная E-1, если двоек &gt;2, то 2)</t>
  </si>
  <si>
    <t xml:space="preserve">На экзамене пункты  F,G,H,I,J,K с двойкой писать  обязательно, остальные- по желанию. </t>
  </si>
  <si>
    <t>В допсессию пересдаются УСТНО только те пункты   F,G,H,I,J,K за которые получено 2</t>
  </si>
  <si>
    <t>Условия сдачи экзамена см в Организации занятий.</t>
  </si>
  <si>
    <t>Экзамен</t>
  </si>
  <si>
    <r>
      <rPr>
        <sz val="10"/>
        <rFont val="Arial Narrow"/>
        <family val="2"/>
        <charset val="204"/>
      </rPr>
      <t>Только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оценки 4, 5 ставятся досрочно в направление из деканата.</t>
    </r>
  </si>
  <si>
    <t>Условия исправления оценок см в Организации занятий.</t>
  </si>
  <si>
    <t>Черепанов</t>
  </si>
  <si>
    <t>Галина</t>
  </si>
  <si>
    <t>гр.2042/1</t>
  </si>
  <si>
    <t>гр. 2042/2</t>
  </si>
  <si>
    <t>гр. 2045/2</t>
  </si>
  <si>
    <t>правильных ответов в  Т2</t>
  </si>
  <si>
    <t>К1 Пр-п возм скор</t>
  </si>
  <si>
    <t>К2 Лагранж</t>
  </si>
  <si>
    <t>К3 Колебания</t>
  </si>
  <si>
    <t>Тест1 до Лагр</t>
  </si>
  <si>
    <t>Тест3 Лагр+колеб</t>
  </si>
  <si>
    <t>Дом -доп задач(38=5)</t>
  </si>
  <si>
    <t>гр.20410/1</t>
  </si>
  <si>
    <t>доп дом задачи</t>
  </si>
  <si>
    <t>семинар</t>
  </si>
  <si>
    <t>Первых двоек</t>
  </si>
  <si>
    <t>к1</t>
  </si>
  <si>
    <t>%</t>
  </si>
  <si>
    <t>долгов на начало переписывания из 30х11=330</t>
  </si>
  <si>
    <t>исправлений</t>
  </si>
  <si>
    <t>Средняя оценка за И</t>
  </si>
  <si>
    <t>всего не написали с 1го раза</t>
  </si>
  <si>
    <t xml:space="preserve">всего нет </t>
  </si>
  <si>
    <t>Средняя оценка за экзамен</t>
  </si>
  <si>
    <t>Пятерок %</t>
  </si>
  <si>
    <t>Четверок %</t>
  </si>
  <si>
    <t>Троек %</t>
  </si>
  <si>
    <t>Двоек %</t>
  </si>
  <si>
    <t>Текущая статистика</t>
  </si>
  <si>
    <t>за экзамен</t>
  </si>
  <si>
    <t>не написали контрольные с 1го раза</t>
  </si>
  <si>
    <t>Средняя оценка за Контр</t>
  </si>
  <si>
    <t>Средняя оценка за Тесты</t>
  </si>
  <si>
    <t>Статистика</t>
  </si>
  <si>
    <t>экзамен 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</si>
</sst>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</font>
    <font>
      <sz val="12"/>
      <name val="Calibri"/>
      <family val="2"/>
      <charset val="204"/>
    </font>
    <font>
      <b/>
      <sz val="10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u/>
      <sz val="11"/>
      <color theme="10"/>
      <name val="Arial Cyr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rgb="FF000000"/>
      <name val="Arial Narrow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name val="Times New Roman Cyr"/>
      <family val="1"/>
      <charset val="204"/>
    </font>
    <font>
      <sz val="8"/>
      <name val="Arial Cyr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Times New Roman Cyr"/>
      <family val="1"/>
      <charset val="204"/>
    </font>
    <font>
      <sz val="9"/>
      <name val="Arial Cyr"/>
      <charset val="204"/>
    </font>
    <font>
      <sz val="6"/>
      <name val="Times New Roman Cyr"/>
    </font>
    <font>
      <sz val="12"/>
      <color rgb="FFFF0000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FEF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7">
    <xf numFmtId="0" fontId="0" fillId="0" borderId="0" xfId="0"/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textRotation="90"/>
      <protection locked="0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5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</xf>
    <xf numFmtId="1" fontId="4" fillId="0" borderId="68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5" fillId="0" borderId="42" xfId="0" applyNumberFormat="1" applyFont="1" applyBorder="1" applyAlignment="1" applyProtection="1">
      <alignment horizontal="center" vertical="center"/>
      <protection locked="0"/>
    </xf>
    <xf numFmtId="1" fontId="4" fillId="2" borderId="30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44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left" vertical="center"/>
      <protection locked="0"/>
    </xf>
    <xf numFmtId="2" fontId="1" fillId="0" borderId="23" xfId="0" applyNumberFormat="1" applyFont="1" applyFill="1" applyBorder="1" applyAlignment="1" applyProtection="1">
      <alignment horizontal="left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1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1" fontId="1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" fontId="1" fillId="0" borderId="0" xfId="0" applyNumberFormat="1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textRotation="90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1" fontId="4" fillId="0" borderId="69" xfId="0" applyNumberFormat="1" applyFont="1" applyBorder="1" applyAlignment="1" applyProtection="1">
      <alignment horizontal="center" vertical="center"/>
    </xf>
    <xf numFmtId="164" fontId="5" fillId="0" borderId="47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61" xfId="0" applyNumberFormat="1" applyFont="1" applyFill="1" applyBorder="1" applyAlignment="1" applyProtection="1">
      <alignment horizontal="center" vertical="center"/>
      <protection locked="0"/>
    </xf>
    <xf numFmtId="2" fontId="1" fillId="0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1" fontId="5" fillId="2" borderId="32" xfId="0" applyNumberFormat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2" borderId="17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2" fontId="5" fillId="2" borderId="32" xfId="0" applyNumberFormat="1" applyFont="1" applyFill="1" applyBorder="1" applyAlignment="1" applyProtection="1">
      <alignment horizontal="left" vertical="center"/>
      <protection locked="0"/>
    </xf>
    <xf numFmtId="1" fontId="4" fillId="2" borderId="69" xfId="0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164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2" fontId="1" fillId="0" borderId="64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1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64" fontId="5" fillId="0" borderId="32" xfId="0" applyNumberFormat="1" applyFont="1" applyFill="1" applyBorder="1" applyAlignment="1" applyProtection="1">
      <alignment horizontal="center" vertical="center"/>
    </xf>
    <xf numFmtId="164" fontId="5" fillId="2" borderId="32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48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right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</xf>
    <xf numFmtId="1" fontId="4" fillId="0" borderId="18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 applyProtection="1">
      <alignment horizontal="center" textRotation="90" wrapText="1"/>
      <protection locked="0"/>
    </xf>
    <xf numFmtId="0" fontId="8" fillId="3" borderId="1" xfId="0" applyFont="1" applyFill="1" applyBorder="1" applyAlignment="1" applyProtection="1">
      <alignment textRotation="90"/>
      <protection locked="0"/>
    </xf>
    <xf numFmtId="0" fontId="1" fillId="6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4" fillId="3" borderId="24" xfId="0" applyFont="1" applyFill="1" applyBorder="1" applyAlignment="1" applyProtection="1">
      <alignment horizontal="center" textRotation="90"/>
      <protection locked="0"/>
    </xf>
    <xf numFmtId="0" fontId="4" fillId="3" borderId="25" xfId="0" applyFont="1" applyFill="1" applyBorder="1" applyAlignment="1" applyProtection="1">
      <alignment horizontal="center" textRotation="90"/>
      <protection locked="0"/>
    </xf>
    <xf numFmtId="2" fontId="4" fillId="2" borderId="17" xfId="0" applyNumberFormat="1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  <protection locked="0"/>
    </xf>
    <xf numFmtId="164" fontId="5" fillId="2" borderId="49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textRotation="90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 textRotation="90"/>
      <protection locked="0"/>
    </xf>
    <xf numFmtId="0" fontId="3" fillId="3" borderId="27" xfId="0" applyFont="1" applyFill="1" applyBorder="1" applyAlignment="1" applyProtection="1">
      <alignment horizontal="center" textRotation="90"/>
      <protection locked="0"/>
    </xf>
    <xf numFmtId="1" fontId="4" fillId="0" borderId="27" xfId="0" applyNumberFormat="1" applyFont="1" applyFill="1" applyBorder="1" applyAlignment="1" applyProtection="1">
      <alignment horizontal="center" textRotation="90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left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164" fontId="5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1" fontId="4" fillId="0" borderId="37" xfId="0" applyNumberFormat="1" applyFont="1" applyFill="1" applyBorder="1" applyAlignment="1" applyProtection="1">
      <alignment horizontal="center" vertical="center"/>
      <protection locked="0"/>
    </xf>
    <xf numFmtId="1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vertical="center"/>
      <protection locked="0"/>
    </xf>
    <xf numFmtId="164" fontId="14" fillId="0" borderId="0" xfId="0" applyNumberFormat="1" applyFont="1" applyFill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2" fontId="5" fillId="2" borderId="33" xfId="0" applyNumberFormat="1" applyFont="1" applyFill="1" applyBorder="1" applyAlignment="1" applyProtection="1">
      <alignment horizontal="left" vertical="center"/>
      <protection locked="0"/>
    </xf>
    <xf numFmtId="2" fontId="1" fillId="0" borderId="62" xfId="0" applyNumberFormat="1" applyFont="1" applyFill="1" applyBorder="1" applyAlignment="1" applyProtection="1">
      <alignment horizontal="left" vertical="center"/>
      <protection locked="0"/>
    </xf>
    <xf numFmtId="2" fontId="1" fillId="0" borderId="63" xfId="0" applyNumberFormat="1" applyFont="1" applyFill="1" applyBorder="1" applyAlignment="1" applyProtection="1">
      <alignment horizontal="left" vertical="center"/>
      <protection locked="0"/>
    </xf>
    <xf numFmtId="2" fontId="5" fillId="2" borderId="1" xfId="0" applyNumberFormat="1" applyFont="1" applyFill="1" applyBorder="1" applyAlignment="1" applyProtection="1">
      <alignment horizontal="left" vertic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2" borderId="34" xfId="0" applyNumberFormat="1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90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5" fillId="2" borderId="11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left" vertical="center"/>
      <protection locked="0"/>
    </xf>
    <xf numFmtId="1" fontId="4" fillId="0" borderId="69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14" fontId="7" fillId="0" borderId="50" xfId="0" applyNumberFormat="1" applyFont="1" applyFill="1" applyBorder="1" applyAlignment="1" applyProtection="1">
      <alignment horizontal="center" textRotation="90"/>
      <protection locked="0"/>
    </xf>
    <xf numFmtId="0" fontId="7" fillId="0" borderId="50" xfId="0" applyFont="1" applyFill="1" applyBorder="1" applyAlignment="1" applyProtection="1">
      <alignment horizontal="center" textRotation="90"/>
      <protection locked="0"/>
    </xf>
    <xf numFmtId="0" fontId="4" fillId="0" borderId="50" xfId="0" applyFont="1" applyFill="1" applyBorder="1" applyAlignment="1" applyProtection="1">
      <alignment horizontal="center" textRotation="90"/>
      <protection locked="0"/>
    </xf>
    <xf numFmtId="0" fontId="4" fillId="0" borderId="50" xfId="0" applyFont="1" applyFill="1" applyBorder="1" applyAlignment="1" applyProtection="1">
      <alignment horizontal="center" vertical="center" textRotation="90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164" fontId="4" fillId="0" borderId="50" xfId="0" applyNumberFormat="1" applyFont="1" applyFill="1" applyBorder="1" applyAlignment="1" applyProtection="1">
      <alignment horizontal="center" textRotation="90"/>
      <protection locked="0"/>
    </xf>
    <xf numFmtId="1" fontId="4" fillId="0" borderId="50" xfId="0" applyNumberFormat="1" applyFont="1" applyFill="1" applyBorder="1" applyAlignment="1" applyProtection="1">
      <alignment horizontal="center" textRotation="90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9" fontId="14" fillId="0" borderId="18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1" fontId="1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textRotation="90" wrapText="1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63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2" fontId="25" fillId="0" borderId="3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textRotation="90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73" xfId="0" applyFont="1" applyFill="1" applyBorder="1" applyAlignment="1" applyProtection="1">
      <alignment horizontal="center" vertical="center"/>
    </xf>
    <xf numFmtId="164" fontId="5" fillId="0" borderId="74" xfId="0" applyNumberFormat="1" applyFont="1" applyBorder="1" applyAlignment="1" applyProtection="1">
      <alignment horizontal="center" vertical="center"/>
      <protection locked="0"/>
    </xf>
    <xf numFmtId="164" fontId="5" fillId="2" borderId="75" xfId="0" applyNumberFormat="1" applyFont="1" applyFill="1" applyBorder="1" applyAlignment="1" applyProtection="1">
      <alignment horizontal="center" vertical="center"/>
      <protection locked="0"/>
    </xf>
    <xf numFmtId="164" fontId="5" fillId="0" borderId="76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1" fontId="4" fillId="5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2" borderId="69" xfId="0" applyNumberFormat="1" applyFont="1" applyFill="1" applyBorder="1" applyAlignment="1" applyProtection="1">
      <alignment horizontal="center" vertical="center"/>
    </xf>
    <xf numFmtId="164" fontId="5" fillId="0" borderId="31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64" fontId="24" fillId="0" borderId="11" xfId="0" applyNumberFormat="1" applyFont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</xf>
    <xf numFmtId="164" fontId="5" fillId="2" borderId="63" xfId="0" applyNumberFormat="1" applyFont="1" applyFill="1" applyBorder="1" applyAlignment="1" applyProtection="1">
      <alignment horizontal="center" vertical="center"/>
      <protection locked="0"/>
    </xf>
    <xf numFmtId="164" fontId="5" fillId="2" borderId="43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 textRotation="90" wrapText="1"/>
      <protection locked="0"/>
    </xf>
    <xf numFmtId="0" fontId="4" fillId="0" borderId="46" xfId="0" applyFont="1" applyFill="1" applyBorder="1" applyAlignment="1" applyProtection="1">
      <alignment horizontal="center" vertical="center" textRotation="90" wrapText="1"/>
      <protection locked="0"/>
    </xf>
    <xf numFmtId="0" fontId="4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textRotation="90"/>
      <protection locked="0"/>
    </xf>
    <xf numFmtId="0" fontId="7" fillId="0" borderId="46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6" borderId="6" xfId="0" applyFont="1" applyFill="1" applyBorder="1" applyAlignment="1" applyProtection="1">
      <alignment horizontal="center" textRotation="90"/>
      <protection locked="0"/>
    </xf>
    <xf numFmtId="0" fontId="2" fillId="0" borderId="60" xfId="0" applyFont="1" applyFill="1" applyBorder="1" applyAlignment="1" applyProtection="1">
      <alignment horizontal="center" textRotation="90"/>
    </xf>
    <xf numFmtId="0" fontId="2" fillId="0" borderId="55" xfId="0" applyFont="1" applyFill="1" applyBorder="1" applyAlignment="1" applyProtection="1">
      <alignment horizontal="center" textRotation="90"/>
    </xf>
    <xf numFmtId="0" fontId="4" fillId="0" borderId="60" xfId="0" applyFont="1" applyFill="1" applyBorder="1" applyAlignment="1" applyProtection="1">
      <alignment horizontal="center" textRotation="90"/>
    </xf>
    <xf numFmtId="0" fontId="4" fillId="0" borderId="55" xfId="0" applyFont="1" applyFill="1" applyBorder="1" applyAlignment="1" applyProtection="1">
      <alignment horizontal="center" textRotation="90"/>
    </xf>
    <xf numFmtId="0" fontId="7" fillId="0" borderId="27" xfId="0" applyFont="1" applyFill="1" applyBorder="1" applyAlignment="1" applyProtection="1">
      <alignment horizontal="center" textRotation="90"/>
      <protection locked="0"/>
    </xf>
    <xf numFmtId="0" fontId="7" fillId="0" borderId="35" xfId="0" applyFont="1" applyFill="1" applyBorder="1" applyAlignment="1" applyProtection="1">
      <alignment horizontal="center" textRotation="90"/>
      <protection locked="0"/>
    </xf>
    <xf numFmtId="0" fontId="7" fillId="3" borderId="24" xfId="0" applyFont="1" applyFill="1" applyBorder="1" applyAlignment="1" applyProtection="1">
      <alignment horizontal="center" textRotation="90"/>
      <protection locked="0"/>
    </xf>
    <xf numFmtId="0" fontId="7" fillId="3" borderId="38" xfId="0" applyFont="1" applyFill="1" applyBorder="1" applyAlignment="1" applyProtection="1">
      <alignment horizontal="center" textRotation="90"/>
      <protection locked="0"/>
    </xf>
    <xf numFmtId="0" fontId="7" fillId="3" borderId="27" xfId="0" applyFont="1" applyFill="1" applyBorder="1" applyAlignment="1" applyProtection="1">
      <alignment horizontal="center" textRotation="90"/>
      <protection locked="0"/>
    </xf>
    <xf numFmtId="0" fontId="7" fillId="3" borderId="39" xfId="0" applyFont="1" applyFill="1" applyBorder="1" applyAlignment="1" applyProtection="1">
      <alignment horizontal="center" textRotation="90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textRotation="90"/>
      <protection locked="0"/>
    </xf>
    <xf numFmtId="0" fontId="7" fillId="0" borderId="68" xfId="0" applyFont="1" applyFill="1" applyBorder="1" applyAlignment="1" applyProtection="1">
      <alignment horizontal="center" textRotation="90"/>
      <protection locked="0"/>
    </xf>
    <xf numFmtId="0" fontId="7" fillId="0" borderId="25" xfId="0" applyFont="1" applyFill="1" applyBorder="1" applyAlignment="1" applyProtection="1">
      <alignment horizontal="center" textRotation="90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1" fontId="22" fillId="0" borderId="60" xfId="0" applyNumberFormat="1" applyFont="1" applyFill="1" applyBorder="1" applyAlignment="1" applyProtection="1">
      <alignment horizontal="center" textRotation="90"/>
      <protection locked="0"/>
    </xf>
    <xf numFmtId="0" fontId="23" fillId="0" borderId="55" xfId="0" applyFont="1" applyBorder="1" applyAlignment="1"/>
    <xf numFmtId="14" fontId="4" fillId="0" borderId="14" xfId="0" applyNumberFormat="1" applyFont="1" applyFill="1" applyBorder="1" applyAlignment="1" applyProtection="1">
      <alignment horizontal="center" textRotation="90"/>
      <protection locked="0"/>
    </xf>
    <xf numFmtId="0" fontId="4" fillId="0" borderId="15" xfId="0" applyFont="1" applyFill="1" applyBorder="1" applyAlignment="1" applyProtection="1">
      <alignment horizontal="center" textRotation="90"/>
      <protection locked="0"/>
    </xf>
    <xf numFmtId="0" fontId="4" fillId="0" borderId="65" xfId="0" applyFont="1" applyFill="1" applyBorder="1" applyAlignment="1" applyProtection="1">
      <alignment horizontal="center" textRotation="90"/>
      <protection locked="0"/>
    </xf>
    <xf numFmtId="1" fontId="3" fillId="0" borderId="56" xfId="0" applyNumberFormat="1" applyFont="1" applyFill="1" applyBorder="1" applyAlignment="1" applyProtection="1">
      <alignment horizontal="center" textRotation="90"/>
      <protection locked="0"/>
    </xf>
    <xf numFmtId="1" fontId="3" fillId="0" borderId="70" xfId="0" applyNumberFormat="1" applyFont="1" applyFill="1" applyBorder="1" applyAlignment="1" applyProtection="1">
      <alignment horizontal="center" textRotation="90"/>
      <protection locked="0"/>
    </xf>
    <xf numFmtId="0" fontId="4" fillId="0" borderId="3" xfId="0" applyFont="1" applyFill="1" applyBorder="1" applyAlignment="1" applyProtection="1">
      <alignment horizontal="center" textRotation="90"/>
      <protection locked="0"/>
    </xf>
    <xf numFmtId="0" fontId="4" fillId="0" borderId="6" xfId="0" applyFont="1" applyFill="1" applyBorder="1" applyAlignment="1" applyProtection="1">
      <alignment horizontal="center" textRotation="90"/>
      <protection locked="0"/>
    </xf>
    <xf numFmtId="0" fontId="4" fillId="0" borderId="40" xfId="0" applyFont="1" applyFill="1" applyBorder="1" applyAlignment="1" applyProtection="1">
      <alignment horizontal="center" textRotation="90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textRotation="90"/>
      <protection locked="0"/>
    </xf>
    <xf numFmtId="0" fontId="4" fillId="0" borderId="7" xfId="0" applyFont="1" applyFill="1" applyBorder="1" applyAlignment="1" applyProtection="1">
      <alignment horizontal="center" textRotation="90"/>
      <protection locked="0"/>
    </xf>
    <xf numFmtId="0" fontId="4" fillId="0" borderId="34" xfId="0" applyFont="1" applyFill="1" applyBorder="1" applyAlignment="1" applyProtection="1">
      <alignment horizontal="center" textRotation="90"/>
      <protection locked="0"/>
    </xf>
    <xf numFmtId="164" fontId="7" fillId="0" borderId="2" xfId="0" applyNumberFormat="1" applyFont="1" applyFill="1" applyBorder="1" applyAlignment="1" applyProtection="1">
      <alignment horizontal="center" textRotation="90"/>
      <protection locked="0"/>
    </xf>
    <xf numFmtId="164" fontId="7" fillId="0" borderId="5" xfId="0" applyNumberFormat="1" applyFont="1" applyFill="1" applyBorder="1" applyAlignment="1" applyProtection="1">
      <alignment horizontal="center" textRotation="90"/>
      <protection locked="0"/>
    </xf>
    <xf numFmtId="164" fontId="7" fillId="0" borderId="41" xfId="0" applyNumberFormat="1" applyFont="1" applyFill="1" applyBorder="1" applyAlignment="1" applyProtection="1">
      <alignment horizontal="center" textRotation="90"/>
      <protection locked="0"/>
    </xf>
    <xf numFmtId="0" fontId="4" fillId="0" borderId="47" xfId="0" applyFont="1" applyFill="1" applyBorder="1" applyAlignment="1" applyProtection="1">
      <alignment horizontal="center" textRotation="90"/>
      <protection locked="0"/>
    </xf>
    <xf numFmtId="0" fontId="4" fillId="0" borderId="42" xfId="0" applyFont="1" applyFill="1" applyBorder="1" applyAlignment="1" applyProtection="1">
      <alignment horizontal="center" textRotation="90"/>
      <protection locked="0"/>
    </xf>
    <xf numFmtId="0" fontId="4" fillId="0" borderId="44" xfId="0" applyFont="1" applyFill="1" applyBorder="1" applyAlignment="1" applyProtection="1">
      <alignment horizontal="center" textRotation="90"/>
      <protection locked="0"/>
    </xf>
    <xf numFmtId="0" fontId="7" fillId="3" borderId="25" xfId="0" applyFont="1" applyFill="1" applyBorder="1" applyAlignment="1" applyProtection="1">
      <alignment horizontal="center" textRotation="90"/>
      <protection locked="0"/>
    </xf>
    <xf numFmtId="0" fontId="7" fillId="3" borderId="37" xfId="0" applyFont="1" applyFill="1" applyBorder="1" applyAlignment="1" applyProtection="1">
      <alignment horizontal="center" textRotation="90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6" borderId="60" xfId="0" applyFont="1" applyFill="1" applyBorder="1" applyAlignment="1" applyProtection="1">
      <alignment horizontal="center" textRotation="90"/>
      <protection locked="0"/>
    </xf>
    <xf numFmtId="0" fontId="4" fillId="6" borderId="54" xfId="0" applyFont="1" applyFill="1" applyBorder="1" applyAlignment="1" applyProtection="1">
      <alignment horizontal="center" textRotation="90"/>
      <protection locked="0"/>
    </xf>
    <xf numFmtId="0" fontId="4" fillId="0" borderId="25" xfId="0" applyFont="1" applyFill="1" applyBorder="1" applyAlignment="1" applyProtection="1">
      <alignment horizontal="center" textRotation="90"/>
      <protection locked="0"/>
    </xf>
    <xf numFmtId="0" fontId="4" fillId="0" borderId="46" xfId="0" applyFont="1" applyFill="1" applyBorder="1" applyAlignment="1" applyProtection="1">
      <alignment horizontal="center" textRotation="90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textRotation="90"/>
      <protection locked="0"/>
    </xf>
    <xf numFmtId="0" fontId="4" fillId="0" borderId="17" xfId="0" applyFont="1" applyFill="1" applyBorder="1" applyAlignment="1" applyProtection="1">
      <alignment horizontal="center" textRotation="90"/>
      <protection locked="0"/>
    </xf>
    <xf numFmtId="0" fontId="4" fillId="0" borderId="53" xfId="0" applyFont="1" applyFill="1" applyBorder="1" applyAlignment="1" applyProtection="1">
      <alignment horizontal="center" textRotation="90"/>
      <protection locked="0"/>
    </xf>
    <xf numFmtId="14" fontId="4" fillId="0" borderId="25" xfId="0" applyNumberFormat="1" applyFont="1" applyFill="1" applyBorder="1" applyAlignment="1" applyProtection="1">
      <alignment horizontal="center" textRotation="90"/>
      <protection locked="0"/>
    </xf>
    <xf numFmtId="14" fontId="4" fillId="0" borderId="46" xfId="0" applyNumberFormat="1" applyFont="1" applyFill="1" applyBorder="1" applyAlignment="1" applyProtection="1">
      <alignment horizontal="center" textRotation="90"/>
      <protection locked="0"/>
    </xf>
    <xf numFmtId="14" fontId="4" fillId="0" borderId="37" xfId="0" applyNumberFormat="1" applyFont="1" applyFill="1" applyBorder="1" applyAlignment="1" applyProtection="1">
      <alignment horizontal="center" textRotation="90"/>
      <protection locked="0"/>
    </xf>
    <xf numFmtId="0" fontId="4" fillId="0" borderId="60" xfId="0" applyFont="1" applyFill="1" applyBorder="1" applyAlignment="1" applyProtection="1">
      <alignment horizontal="center" vertical="center" textRotation="90"/>
      <protection locked="0"/>
    </xf>
    <xf numFmtId="0" fontId="4" fillId="0" borderId="55" xfId="0" applyFont="1" applyFill="1" applyBorder="1" applyAlignment="1" applyProtection="1">
      <alignment horizontal="center" vertical="center" textRotation="90"/>
      <protection locked="0"/>
    </xf>
    <xf numFmtId="0" fontId="4" fillId="0" borderId="54" xfId="0" applyFont="1" applyFill="1" applyBorder="1" applyAlignment="1" applyProtection="1">
      <alignment horizontal="center" vertical="center" textRotation="90"/>
      <protection locked="0"/>
    </xf>
    <xf numFmtId="0" fontId="7" fillId="3" borderId="40" xfId="0" applyFont="1" applyFill="1" applyBorder="1" applyAlignment="1" applyProtection="1">
      <alignment horizontal="center" textRotation="90"/>
      <protection locked="0"/>
    </xf>
    <xf numFmtId="0" fontId="7" fillId="3" borderId="20" xfId="0" applyFont="1" applyFill="1" applyBorder="1" applyAlignment="1" applyProtection="1">
      <alignment horizontal="center" textRotation="90"/>
      <protection locked="0"/>
    </xf>
    <xf numFmtId="0" fontId="8" fillId="0" borderId="60" xfId="0" applyFont="1" applyFill="1" applyBorder="1" applyAlignment="1" applyProtection="1">
      <alignment horizontal="center" textRotation="90"/>
    </xf>
    <xf numFmtId="0" fontId="8" fillId="0" borderId="55" xfId="0" applyFont="1" applyFill="1" applyBorder="1" applyAlignment="1" applyProtection="1">
      <alignment horizontal="center" textRotation="90"/>
    </xf>
    <xf numFmtId="1" fontId="7" fillId="0" borderId="2" xfId="0" applyNumberFormat="1" applyFont="1" applyFill="1" applyBorder="1" applyAlignment="1" applyProtection="1">
      <alignment horizontal="center" textRotation="90"/>
      <protection locked="0"/>
    </xf>
    <xf numFmtId="1" fontId="7" fillId="0" borderId="5" xfId="0" applyNumberFormat="1" applyFont="1" applyFill="1" applyBorder="1" applyAlignment="1" applyProtection="1">
      <alignment horizontal="center" textRotation="90"/>
      <protection locked="0"/>
    </xf>
    <xf numFmtId="1" fontId="7" fillId="0" borderId="41" xfId="0" applyNumberFormat="1" applyFont="1" applyFill="1" applyBorder="1" applyAlignment="1" applyProtection="1">
      <alignment horizontal="center" textRotation="90"/>
      <protection locked="0"/>
    </xf>
    <xf numFmtId="0" fontId="1" fillId="6" borderId="0" xfId="0" applyFont="1" applyFill="1" applyAlignment="1" applyProtection="1">
      <alignment horizontal="center" textRotation="90"/>
      <protection locked="0"/>
    </xf>
    <xf numFmtId="0" fontId="8" fillId="0" borderId="32" xfId="0" applyFont="1" applyFill="1" applyBorder="1" applyAlignment="1" applyProtection="1">
      <alignment horizontal="center" textRotation="90"/>
      <protection locked="0"/>
    </xf>
    <xf numFmtId="0" fontId="8" fillId="0" borderId="17" xfId="0" applyFont="1" applyFill="1" applyBorder="1" applyAlignment="1" applyProtection="1">
      <alignment horizontal="center" textRotation="90"/>
      <protection locked="0"/>
    </xf>
    <xf numFmtId="0" fontId="8" fillId="0" borderId="53" xfId="0" applyFont="1" applyFill="1" applyBorder="1" applyAlignment="1" applyProtection="1">
      <alignment horizontal="center" textRotation="90"/>
      <protection locked="0"/>
    </xf>
    <xf numFmtId="14" fontId="8" fillId="0" borderId="14" xfId="0" applyNumberFormat="1" applyFont="1" applyFill="1" applyBorder="1" applyAlignment="1" applyProtection="1">
      <alignment horizontal="center" textRotation="90"/>
      <protection locked="0"/>
    </xf>
    <xf numFmtId="0" fontId="8" fillId="0" borderId="15" xfId="0" applyFont="1" applyFill="1" applyBorder="1" applyAlignment="1" applyProtection="1">
      <alignment horizontal="center" textRotation="90"/>
      <protection locked="0"/>
    </xf>
    <xf numFmtId="0" fontId="8" fillId="0" borderId="65" xfId="0" applyFont="1" applyFill="1" applyBorder="1" applyAlignment="1" applyProtection="1">
      <alignment horizontal="center" textRotation="90"/>
      <protection locked="0"/>
    </xf>
    <xf numFmtId="0" fontId="8" fillId="0" borderId="3" xfId="0" applyFont="1" applyFill="1" applyBorder="1" applyAlignment="1" applyProtection="1">
      <alignment horizontal="center" textRotation="90"/>
      <protection locked="0"/>
    </xf>
    <xf numFmtId="0" fontId="8" fillId="0" borderId="6" xfId="0" applyFont="1" applyFill="1" applyBorder="1" applyAlignment="1" applyProtection="1">
      <alignment horizontal="center" textRotation="90"/>
      <protection locked="0"/>
    </xf>
    <xf numFmtId="0" fontId="8" fillId="0" borderId="40" xfId="0" applyFont="1" applyFill="1" applyBorder="1" applyAlignment="1" applyProtection="1">
      <alignment horizontal="center" textRotation="90"/>
      <protection locked="0"/>
    </xf>
    <xf numFmtId="0" fontId="8" fillId="0" borderId="4" xfId="0" applyFont="1" applyFill="1" applyBorder="1" applyAlignment="1" applyProtection="1">
      <alignment horizontal="center" textRotation="90"/>
      <protection locked="0"/>
    </xf>
    <xf numFmtId="0" fontId="8" fillId="0" borderId="7" xfId="0" applyFont="1" applyFill="1" applyBorder="1" applyAlignment="1" applyProtection="1">
      <alignment horizontal="center" textRotation="90"/>
      <protection locked="0"/>
    </xf>
    <xf numFmtId="0" fontId="8" fillId="0" borderId="34" xfId="0" applyFont="1" applyFill="1" applyBorder="1" applyAlignment="1" applyProtection="1">
      <alignment horizontal="center" textRotation="90"/>
      <protection locked="0"/>
    </xf>
    <xf numFmtId="0" fontId="1" fillId="6" borderId="0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62" xfId="0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 textRotation="90"/>
      <protection locked="0"/>
    </xf>
    <xf numFmtId="0" fontId="1" fillId="0" borderId="63" xfId="0" applyFont="1" applyFill="1" applyBorder="1" applyAlignment="1" applyProtection="1">
      <alignment horizontal="center" vertical="center" textRotation="90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49" fontId="18" fillId="0" borderId="56" xfId="0" applyNumberFormat="1" applyFont="1" applyFill="1" applyBorder="1" applyAlignment="1" applyProtection="1">
      <alignment horizontal="center" vertical="center"/>
      <protection locked="0"/>
    </xf>
    <xf numFmtId="49" fontId="18" fillId="0" borderId="57" xfId="0" applyNumberFormat="1" applyFont="1" applyFill="1" applyBorder="1" applyAlignment="1" applyProtection="1">
      <alignment horizontal="center" vertical="center"/>
      <protection locked="0"/>
    </xf>
    <xf numFmtId="49" fontId="18" fillId="0" borderId="58" xfId="0" applyNumberFormat="1" applyFont="1" applyFill="1" applyBorder="1" applyAlignment="1" applyProtection="1">
      <alignment horizontal="center" vertical="center"/>
      <protection locked="0"/>
    </xf>
    <xf numFmtId="49" fontId="18" fillId="0" borderId="66" xfId="0" applyNumberFormat="1" applyFont="1" applyFill="1" applyBorder="1" applyAlignment="1" applyProtection="1">
      <alignment horizontal="center" vertical="center"/>
      <protection locked="0"/>
    </xf>
    <xf numFmtId="49" fontId="18" fillId="0" borderId="50" xfId="0" applyNumberFormat="1" applyFont="1" applyFill="1" applyBorder="1" applyAlignment="1" applyProtection="1">
      <alignment horizontal="center" vertical="center"/>
      <protection locked="0"/>
    </xf>
    <xf numFmtId="49" fontId="18" fillId="0" borderId="59" xfId="0" applyNumberFormat="1" applyFont="1" applyFill="1" applyBorder="1" applyAlignment="1" applyProtection="1">
      <alignment horizontal="center" vertical="center"/>
      <protection locked="0"/>
    </xf>
    <xf numFmtId="0" fontId="1" fillId="6" borderId="63" xfId="0" applyFont="1" applyFill="1" applyBorder="1" applyAlignment="1" applyProtection="1">
      <alignment horizontal="center" textRotation="90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BW109"/>
  <sheetViews>
    <sheetView showZeros="0" tabSelected="1" zoomScale="98" zoomScaleNormal="98" workbookViewId="0">
      <selection activeCell="T8" sqref="T8"/>
    </sheetView>
  </sheetViews>
  <sheetFormatPr defaultRowHeight="13.5" customHeight="1"/>
  <cols>
    <col min="1" max="1" width="3.42578125" style="4" customWidth="1"/>
    <col min="2" max="2" width="3.7109375" style="47" customWidth="1"/>
    <col min="3" max="3" width="15.28515625" style="47" customWidth="1"/>
    <col min="4" max="4" width="4.28515625" style="81" customWidth="1"/>
    <col min="5" max="5" width="5.140625" style="82" customWidth="1"/>
    <col min="6" max="10" width="5.140625" style="47" customWidth="1"/>
    <col min="11" max="11" width="5.140625" style="84" customWidth="1"/>
    <col min="12" max="13" width="5.5703125" style="84" customWidth="1"/>
    <col min="14" max="18" width="3.5703125" style="4" customWidth="1"/>
    <col min="19" max="21" width="5" style="4" customWidth="1"/>
    <col min="22" max="22" width="4.85546875" style="287" customWidth="1"/>
    <col min="23" max="28" width="4.28515625" style="4" customWidth="1"/>
    <col min="29" max="29" width="4.7109375" style="4" customWidth="1"/>
    <col min="30" max="31" width="4" style="146" customWidth="1"/>
    <col min="32" max="32" width="3.7109375" style="4" customWidth="1"/>
    <col min="33" max="33" width="4.28515625" style="4" customWidth="1"/>
    <col min="34" max="34" width="4" style="4" customWidth="1"/>
    <col min="35" max="35" width="4.5703125" style="299" customWidth="1"/>
    <col min="36" max="36" width="4.5703125" style="3" customWidth="1"/>
    <col min="37" max="38" width="4.28515625" style="3" customWidth="1"/>
    <col min="39" max="39" width="4.42578125" style="3" customWidth="1"/>
    <col min="40" max="40" width="4.7109375" style="3" customWidth="1"/>
    <col min="41" max="41" width="4.140625" style="3" customWidth="1"/>
    <col min="42" max="42" width="4.42578125" style="3" customWidth="1"/>
    <col min="43" max="44" width="5" style="3" customWidth="1"/>
    <col min="45" max="47" width="5" style="154" customWidth="1"/>
    <col min="48" max="48" width="5.140625" style="3" customWidth="1"/>
    <col min="49" max="50" width="4.42578125" style="154" customWidth="1"/>
    <col min="51" max="52" width="6.28515625" style="154" customWidth="1"/>
    <col min="53" max="53" width="5.85546875" style="154" customWidth="1"/>
    <col min="54" max="55" width="5.85546875" style="3" customWidth="1"/>
    <col min="56" max="56" width="9.140625" style="3"/>
    <col min="57" max="57" width="9.140625" style="383"/>
    <col min="58" max="65" width="9.140625" style="3"/>
    <col min="66" max="73" width="9.140625" style="7"/>
    <col min="74" max="16384" width="9.140625" style="47"/>
  </cols>
  <sheetData>
    <row r="1" spans="1:75" s="4" customFormat="1" ht="13.5" customHeight="1" thickBot="1">
      <c r="B1" s="240"/>
      <c r="C1" s="243" t="s">
        <v>23</v>
      </c>
      <c r="D1" s="430" t="s">
        <v>104</v>
      </c>
      <c r="E1" s="432" t="s">
        <v>24</v>
      </c>
      <c r="F1" s="447" t="s">
        <v>3</v>
      </c>
      <c r="G1" s="442"/>
      <c r="H1" s="442"/>
      <c r="I1" s="442"/>
      <c r="J1" s="442"/>
      <c r="K1" s="442"/>
      <c r="L1" s="443"/>
      <c r="M1" s="158"/>
      <c r="N1" s="440" t="s">
        <v>119</v>
      </c>
      <c r="O1" s="441"/>
      <c r="P1" s="441"/>
      <c r="Q1" s="441"/>
      <c r="R1" s="441"/>
      <c r="S1" s="442"/>
      <c r="T1" s="442"/>
      <c r="U1" s="443"/>
      <c r="V1" s="447" t="s">
        <v>25</v>
      </c>
      <c r="W1" s="442"/>
      <c r="X1" s="442"/>
      <c r="Y1" s="442"/>
      <c r="Z1" s="442"/>
      <c r="AA1" s="442"/>
      <c r="AB1" s="442"/>
      <c r="AD1" s="447" t="s">
        <v>16</v>
      </c>
      <c r="AE1" s="442"/>
      <c r="AF1" s="442"/>
      <c r="AG1" s="443"/>
      <c r="AH1" s="491" t="s">
        <v>35</v>
      </c>
      <c r="AI1" s="299"/>
      <c r="AJ1" s="3"/>
      <c r="AK1" s="3"/>
      <c r="AL1" s="3"/>
      <c r="AM1" s="3"/>
      <c r="AN1" s="3"/>
      <c r="AO1" s="3"/>
      <c r="AP1" s="3"/>
      <c r="AQ1" s="3"/>
      <c r="AR1" s="3"/>
      <c r="AS1" s="154"/>
      <c r="AT1" s="154"/>
      <c r="AU1" s="154"/>
      <c r="AV1" s="3"/>
      <c r="AW1" s="154"/>
      <c r="AX1" s="154"/>
      <c r="BA1" s="154"/>
      <c r="BB1" s="3"/>
      <c r="BC1" s="3"/>
      <c r="BD1" s="3"/>
      <c r="BE1" s="383"/>
      <c r="BF1" s="3"/>
      <c r="BG1" s="3"/>
      <c r="BH1" s="3"/>
      <c r="BI1" s="3"/>
      <c r="BJ1" s="3"/>
      <c r="BK1" s="3"/>
      <c r="BL1" s="3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</row>
    <row r="2" spans="1:75" s="4" customFormat="1" ht="13.5" customHeight="1" thickBot="1">
      <c r="B2" s="241"/>
      <c r="C2" s="242" t="s">
        <v>42</v>
      </c>
      <c r="D2" s="431"/>
      <c r="E2" s="433"/>
      <c r="F2" s="448" t="s">
        <v>22</v>
      </c>
      <c r="G2" s="449"/>
      <c r="H2" s="450"/>
      <c r="I2" s="448" t="s">
        <v>20</v>
      </c>
      <c r="J2" s="449"/>
      <c r="K2" s="450"/>
      <c r="L2" s="451" t="s">
        <v>99</v>
      </c>
      <c r="M2" s="456" t="s">
        <v>116</v>
      </c>
      <c r="N2" s="436" t="s">
        <v>1</v>
      </c>
      <c r="O2" s="472" t="s">
        <v>2</v>
      </c>
      <c r="P2" s="472" t="s">
        <v>106</v>
      </c>
      <c r="Q2" s="472" t="s">
        <v>107</v>
      </c>
      <c r="R2" s="438" t="s">
        <v>108</v>
      </c>
      <c r="S2" s="444" t="s">
        <v>142</v>
      </c>
      <c r="T2" s="446" t="s">
        <v>117</v>
      </c>
      <c r="U2" s="434" t="s">
        <v>34</v>
      </c>
      <c r="V2" s="466" t="s">
        <v>136</v>
      </c>
      <c r="W2" s="458" t="s">
        <v>109</v>
      </c>
      <c r="X2" s="458" t="s">
        <v>110</v>
      </c>
      <c r="Y2" s="458" t="s">
        <v>21</v>
      </c>
      <c r="Z2" s="469" t="s">
        <v>111</v>
      </c>
      <c r="AA2" s="480" t="s">
        <v>144</v>
      </c>
      <c r="AB2" s="480" t="s">
        <v>112</v>
      </c>
      <c r="AC2" s="485" t="s">
        <v>165</v>
      </c>
      <c r="AD2" s="453">
        <v>40885</v>
      </c>
      <c r="AE2" s="488">
        <v>40906</v>
      </c>
      <c r="AF2" s="458" t="s">
        <v>40</v>
      </c>
      <c r="AG2" s="463" t="s">
        <v>17</v>
      </c>
      <c r="AH2" s="492"/>
      <c r="AI2" s="299"/>
      <c r="AJ2" s="3"/>
      <c r="AK2" s="3"/>
      <c r="AL2" s="3"/>
      <c r="AM2" s="3"/>
      <c r="AN2" s="3"/>
      <c r="AO2" s="3"/>
      <c r="AP2" s="3"/>
      <c r="AQ2" s="3"/>
      <c r="AR2" s="3"/>
      <c r="AS2" s="154"/>
      <c r="AT2" s="154"/>
      <c r="AU2" s="154"/>
      <c r="AV2" s="3"/>
      <c r="AW2" s="154"/>
      <c r="AX2" s="154"/>
      <c r="AY2" s="156"/>
      <c r="AZ2" s="156"/>
      <c r="BA2" s="419" t="s">
        <v>159</v>
      </c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3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</row>
    <row r="3" spans="1:75" s="4" customFormat="1" ht="63.75" customHeight="1" thickBot="1">
      <c r="B3" s="13"/>
      <c r="C3" s="295">
        <v>40917</v>
      </c>
      <c r="D3" s="431"/>
      <c r="E3" s="433"/>
      <c r="F3" s="245" t="s">
        <v>137</v>
      </c>
      <c r="G3" s="246" t="s">
        <v>138</v>
      </c>
      <c r="H3" s="251" t="s">
        <v>139</v>
      </c>
      <c r="I3" s="245" t="s">
        <v>140</v>
      </c>
      <c r="J3" s="246" t="s">
        <v>141</v>
      </c>
      <c r="K3" s="239" t="s">
        <v>105</v>
      </c>
      <c r="L3" s="452"/>
      <c r="M3" s="457"/>
      <c r="N3" s="437"/>
      <c r="O3" s="473"/>
      <c r="P3" s="473"/>
      <c r="Q3" s="473"/>
      <c r="R3" s="439"/>
      <c r="S3" s="445"/>
      <c r="T3" s="427"/>
      <c r="U3" s="435"/>
      <c r="V3" s="467"/>
      <c r="W3" s="459"/>
      <c r="X3" s="459"/>
      <c r="Y3" s="459"/>
      <c r="Z3" s="470"/>
      <c r="AA3" s="481"/>
      <c r="AB3" s="481"/>
      <c r="AC3" s="486"/>
      <c r="AD3" s="454"/>
      <c r="AE3" s="489"/>
      <c r="AF3" s="459"/>
      <c r="AG3" s="464"/>
      <c r="AH3" s="492"/>
      <c r="AI3" s="311" t="s">
        <v>145</v>
      </c>
      <c r="AJ3" s="478" t="s">
        <v>100</v>
      </c>
      <c r="AK3" s="482" t="s">
        <v>39</v>
      </c>
      <c r="AL3" s="483"/>
      <c r="AM3" s="483"/>
      <c r="AN3" s="483"/>
      <c r="AO3" s="483"/>
      <c r="AP3" s="483"/>
      <c r="AQ3" s="483"/>
      <c r="AR3" s="483"/>
      <c r="AS3" s="483"/>
      <c r="AT3" s="483"/>
      <c r="AU3" s="484"/>
      <c r="AV3" s="429" t="s">
        <v>38</v>
      </c>
      <c r="AW3" s="429" t="s">
        <v>102</v>
      </c>
      <c r="AX3" s="429" t="s">
        <v>101</v>
      </c>
      <c r="AY3" s="429" t="s">
        <v>103</v>
      </c>
      <c r="AZ3" s="429" t="s">
        <v>153</v>
      </c>
      <c r="BA3" s="428" t="s">
        <v>146</v>
      </c>
      <c r="BB3" s="428"/>
      <c r="BC3" s="428"/>
      <c r="BD3" s="378" t="s">
        <v>162</v>
      </c>
      <c r="BE3" s="378" t="s">
        <v>163</v>
      </c>
      <c r="BF3" s="378" t="s">
        <v>151</v>
      </c>
      <c r="BG3" s="423" t="s">
        <v>154</v>
      </c>
      <c r="BH3" s="378" t="s">
        <v>155</v>
      </c>
      <c r="BI3" s="378" t="s">
        <v>156</v>
      </c>
      <c r="BJ3" s="378" t="s">
        <v>157</v>
      </c>
      <c r="BK3" s="378" t="s">
        <v>158</v>
      </c>
      <c r="BL3" s="3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</row>
    <row r="4" spans="1:75" s="4" customFormat="1" ht="13.5" customHeight="1" thickBot="1">
      <c r="B4" s="1"/>
      <c r="C4" s="238" t="s">
        <v>133</v>
      </c>
      <c r="D4" s="14" t="s">
        <v>14</v>
      </c>
      <c r="E4" s="14" t="s">
        <v>15</v>
      </c>
      <c r="F4" s="161" t="s">
        <v>4</v>
      </c>
      <c r="G4" s="16" t="s">
        <v>5</v>
      </c>
      <c r="H4" s="2" t="s">
        <v>6</v>
      </c>
      <c r="I4" s="396" t="s">
        <v>7</v>
      </c>
      <c r="J4" s="397" t="s">
        <v>8</v>
      </c>
      <c r="K4" s="398" t="s">
        <v>9</v>
      </c>
      <c r="L4" s="11" t="s">
        <v>10</v>
      </c>
      <c r="M4" s="168" t="s">
        <v>11</v>
      </c>
      <c r="N4" s="218" t="s">
        <v>95</v>
      </c>
      <c r="O4" s="219" t="s">
        <v>12</v>
      </c>
      <c r="P4" s="219" t="s">
        <v>13</v>
      </c>
      <c r="Q4" s="219" t="s">
        <v>96</v>
      </c>
      <c r="R4" s="220" t="s">
        <v>97</v>
      </c>
      <c r="S4" s="18" t="s">
        <v>118</v>
      </c>
      <c r="T4" s="15" t="s">
        <v>18</v>
      </c>
      <c r="U4" s="9" t="s">
        <v>19</v>
      </c>
      <c r="V4" s="468"/>
      <c r="W4" s="460"/>
      <c r="X4" s="460"/>
      <c r="Y4" s="460"/>
      <c r="Z4" s="471"/>
      <c r="AA4" s="481"/>
      <c r="AB4" s="481"/>
      <c r="AC4" s="487"/>
      <c r="AD4" s="455"/>
      <c r="AE4" s="490"/>
      <c r="AF4" s="460"/>
      <c r="AG4" s="465"/>
      <c r="AH4" s="493"/>
      <c r="AI4" s="299"/>
      <c r="AJ4" s="479"/>
      <c r="AK4" s="21" t="s">
        <v>26</v>
      </c>
      <c r="AL4" s="21" t="s">
        <v>27</v>
      </c>
      <c r="AM4" s="21" t="s">
        <v>28</v>
      </c>
      <c r="AN4" s="21" t="s">
        <v>29</v>
      </c>
      <c r="AO4" s="21" t="s">
        <v>30</v>
      </c>
      <c r="AP4" s="21" t="s">
        <v>31</v>
      </c>
      <c r="AQ4" s="21" t="s">
        <v>36</v>
      </c>
      <c r="AR4" s="21" t="s">
        <v>37</v>
      </c>
      <c r="AS4" s="21" t="s">
        <v>113</v>
      </c>
      <c r="AT4" s="21" t="s">
        <v>114</v>
      </c>
      <c r="AU4" s="21" t="s">
        <v>115</v>
      </c>
      <c r="AV4" s="429"/>
      <c r="AW4" s="429"/>
      <c r="AX4" s="429"/>
      <c r="AY4" s="429"/>
      <c r="AZ4" s="429"/>
      <c r="BA4" s="362" t="s">
        <v>147</v>
      </c>
      <c r="BB4" s="362" t="s">
        <v>32</v>
      </c>
      <c r="BC4" s="364" t="s">
        <v>33</v>
      </c>
      <c r="BD4" s="160"/>
      <c r="BE4" s="160"/>
      <c r="BF4" s="160"/>
      <c r="BG4" s="424"/>
      <c r="BH4" s="420" t="s">
        <v>160</v>
      </c>
      <c r="BI4" s="421"/>
      <c r="BJ4" s="421"/>
      <c r="BK4" s="422"/>
      <c r="BL4" s="3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</row>
    <row r="5" spans="1:75" s="4" customFormat="1" ht="13.5" customHeight="1">
      <c r="A5" s="4">
        <f>AY5</f>
        <v>0</v>
      </c>
      <c r="B5" s="325">
        <v>1</v>
      </c>
      <c r="C5" s="326" t="s">
        <v>56</v>
      </c>
      <c r="D5" s="327">
        <f t="shared" ref="D5:D12" si="0">IF(AF5=0,ROUND(E5,0),IF(AF5=1,ROUND(E5-1,0),2))</f>
        <v>4</v>
      </c>
      <c r="E5" s="224">
        <f>(F5*F14+G5*G14+H5*H14+I5*I14+J5*J14+K5*K14+L5*L14+M5*M13)/AF16</f>
        <v>3.5858670248670248</v>
      </c>
      <c r="F5" s="328">
        <v>4</v>
      </c>
      <c r="G5" s="329">
        <v>3</v>
      </c>
      <c r="H5" s="330">
        <v>3.4</v>
      </c>
      <c r="I5" s="184">
        <v>4</v>
      </c>
      <c r="J5" s="416">
        <v>3.7</v>
      </c>
      <c r="K5" s="417">
        <f>2+V5*3.4/37</f>
        <v>3.4702702702702704</v>
      </c>
      <c r="L5" s="415">
        <f>(N5*N14+O5*O14+P5*P14+Q5*Q14+R5*R14+S5*S14+T5*T14+U5*U14)/AC15</f>
        <v>3.0891318681318678</v>
      </c>
      <c r="M5" s="283">
        <v>4</v>
      </c>
      <c r="N5" s="331">
        <v>3</v>
      </c>
      <c r="O5" s="331">
        <v>3</v>
      </c>
      <c r="P5" s="331">
        <v>3</v>
      </c>
      <c r="Q5" s="331">
        <v>3</v>
      </c>
      <c r="R5" s="332">
        <v>3</v>
      </c>
      <c r="S5" s="184">
        <f>2+(W5+2*AA5+2*AB5)*3.4/25</f>
        <v>3.7679999999999998</v>
      </c>
      <c r="T5" s="333">
        <f>5-X5*2/7</f>
        <v>3.2857142857142856</v>
      </c>
      <c r="U5" s="334">
        <f>2.7*(1+(Y5+Z5)/20)</f>
        <v>3.105</v>
      </c>
      <c r="V5" s="184">
        <v>16</v>
      </c>
      <c r="W5" s="335">
        <v>13</v>
      </c>
      <c r="X5" s="335">
        <v>6</v>
      </c>
      <c r="Y5" s="335"/>
      <c r="Z5" s="335">
        <v>3</v>
      </c>
      <c r="AA5" s="335"/>
      <c r="AB5" s="336"/>
      <c r="AC5" s="337">
        <f t="shared" ref="AC5:AC12" si="1">IF(D5&gt;2.5,0,1)</f>
        <v>0</v>
      </c>
      <c r="AD5" s="338">
        <v>10</v>
      </c>
      <c r="AE5" s="333">
        <v>5</v>
      </c>
      <c r="AF5" s="216">
        <f t="shared" ref="AF5:AF12" si="2">AJ5</f>
        <v>0</v>
      </c>
      <c r="AG5" s="217">
        <f t="shared" ref="AG5:AG12" si="3">AF5-AD5</f>
        <v>-10</v>
      </c>
      <c r="AH5" s="325">
        <v>40</v>
      </c>
      <c r="AI5" s="99"/>
      <c r="AJ5" s="339">
        <f>SUM(AK5:AU5)</f>
        <v>0</v>
      </c>
      <c r="AK5" s="340">
        <f t="shared" ref="AK5:AK12" si="4">IF(F5&lt;2.6,1,0)</f>
        <v>0</v>
      </c>
      <c r="AL5" s="216">
        <f t="shared" ref="AL5:AL12" si="5">IF(G5&lt;2.6,1,0)</f>
        <v>0</v>
      </c>
      <c r="AM5" s="217">
        <f t="shared" ref="AM5:AM12" si="6">IF(H5&lt;2.6,1,0)</f>
        <v>0</v>
      </c>
      <c r="AN5" s="341">
        <f t="shared" ref="AN5:AN12" si="7">IF(I5&lt;2.6,1,0)</f>
        <v>0</v>
      </c>
      <c r="AO5" s="216">
        <f t="shared" ref="AO5:AO12" si="8">IF(K5&lt;2.6,1,0)</f>
        <v>0</v>
      </c>
      <c r="AP5" s="217">
        <f t="shared" ref="AP5:AP12" si="9">IF(J5&lt;2.6,1,0)</f>
        <v>0</v>
      </c>
      <c r="AQ5" s="215">
        <f>IF(N5&lt;2.6,1,0)</f>
        <v>0</v>
      </c>
      <c r="AR5" s="216">
        <f t="shared" ref="AR5" si="10">IF(O5&lt;2.6,1,0)</f>
        <v>0</v>
      </c>
      <c r="AS5" s="216">
        <f t="shared" ref="AS5" si="11">IF(P5&lt;2.6,1,0)</f>
        <v>0</v>
      </c>
      <c r="AT5" s="216">
        <f t="shared" ref="AT5" si="12">IF(Q5&lt;2.6,1,0)</f>
        <v>0</v>
      </c>
      <c r="AU5" s="217">
        <f t="shared" ref="AU5" si="13">IF(R5&lt;2.6,1,0)</f>
        <v>0</v>
      </c>
      <c r="AV5" s="44">
        <f>SUM(AQ5:AU5)</f>
        <v>0</v>
      </c>
      <c r="AW5" s="320">
        <f t="shared" ref="AW5:AW31" si="14">SUM(AK5:AM5)</f>
        <v>0</v>
      </c>
      <c r="AX5" s="56">
        <f t="shared" ref="AX5:AX31" si="15">SUM(AN5:AP5)</f>
        <v>0</v>
      </c>
      <c r="AY5" s="320">
        <f>SUM(AW5:AX5)</f>
        <v>0</v>
      </c>
      <c r="AZ5" s="320">
        <f>SUM(AV5:AX5)</f>
        <v>0</v>
      </c>
      <c r="BA5" s="160">
        <v>1</v>
      </c>
      <c r="BB5" s="160">
        <v>1</v>
      </c>
      <c r="BC5" s="160">
        <v>1</v>
      </c>
      <c r="BD5" s="377">
        <f>SUM(F5:H5)/3</f>
        <v>3.4666666666666668</v>
      </c>
      <c r="BE5" s="377">
        <f>SUM(I5:K5)/3</f>
        <v>3.7234234234234234</v>
      </c>
      <c r="BF5" s="318">
        <f>SUM(N5:R5)/5</f>
        <v>3</v>
      </c>
      <c r="BG5" s="424"/>
      <c r="BH5" s="160">
        <f>IF(D5=5,1,0)</f>
        <v>0</v>
      </c>
      <c r="BI5" s="160">
        <f>IF(D5=4,1,0)</f>
        <v>1</v>
      </c>
      <c r="BJ5" s="160">
        <f>IF(D5=3,1,0)</f>
        <v>0</v>
      </c>
      <c r="BK5" s="160">
        <f>IF(D5=2,1,0)</f>
        <v>0</v>
      </c>
      <c r="BL5" s="154"/>
      <c r="BM5" s="154"/>
      <c r="BN5" s="371"/>
      <c r="BO5" s="371"/>
      <c r="BP5" s="371"/>
      <c r="BQ5" s="371"/>
      <c r="BR5" s="371"/>
      <c r="BS5" s="371"/>
      <c r="BT5" s="371"/>
      <c r="BU5" s="371"/>
      <c r="BV5" s="371"/>
      <c r="BW5" s="371"/>
    </row>
    <row r="6" spans="1:75" ht="13.5" customHeight="1">
      <c r="A6" s="4">
        <f t="shared" ref="A6:A12" si="16">AY6</f>
        <v>0</v>
      </c>
      <c r="B6" s="93" t="s">
        <v>54</v>
      </c>
      <c r="C6" s="247" t="s">
        <v>57</v>
      </c>
      <c r="D6" s="26">
        <f t="shared" si="0"/>
        <v>4</v>
      </c>
      <c r="E6" s="212">
        <f t="shared" ref="E6:E12" si="17">(F6*F17+G6*G17+H6*H17+I6*I17+J6*J17+K6*K17+L6*L17+M6*M16)/AF19</f>
        <v>3.7664639954639951</v>
      </c>
      <c r="F6" s="30">
        <v>3.7</v>
      </c>
      <c r="G6" s="28">
        <v>3.4</v>
      </c>
      <c r="H6" s="29">
        <v>4</v>
      </c>
      <c r="I6" s="30">
        <v>3.4</v>
      </c>
      <c r="J6" s="28">
        <v>4</v>
      </c>
      <c r="K6" s="400">
        <f t="shared" ref="K6:K12" si="18">2+V6*3.4/37</f>
        <v>4.2513513513513512</v>
      </c>
      <c r="L6" s="412">
        <f t="shared" ref="L6:L12" si="19">(N6*N17+O6*O17+P6*P17+Q6*Q17+R6*R17+S6*S17+T6*T17+U6*U17)/AC18</f>
        <v>3.3040769230769231</v>
      </c>
      <c r="M6" s="27">
        <v>4</v>
      </c>
      <c r="N6" s="32">
        <v>3</v>
      </c>
      <c r="O6" s="32">
        <v>3</v>
      </c>
      <c r="P6" s="32">
        <v>3</v>
      </c>
      <c r="Q6" s="32">
        <v>3</v>
      </c>
      <c r="R6" s="303">
        <v>3</v>
      </c>
      <c r="S6" s="30">
        <f t="shared" ref="S6:S12" si="20">2+(W6+2*AA6+2*AB6)*3.4/25</f>
        <v>3.7679999999999998</v>
      </c>
      <c r="T6" s="253">
        <f t="shared" ref="T6:T12" si="21">5-X6*2/7</f>
        <v>5</v>
      </c>
      <c r="U6" s="306">
        <f t="shared" ref="U6:U12" si="22">2.7*(1+(Y6+Z6)/20)</f>
        <v>4.1850000000000005</v>
      </c>
      <c r="V6" s="30">
        <v>24.5</v>
      </c>
      <c r="W6" s="33">
        <v>13</v>
      </c>
      <c r="X6" s="33"/>
      <c r="Y6" s="33">
        <v>7</v>
      </c>
      <c r="Z6" s="33">
        <v>4</v>
      </c>
      <c r="AA6" s="33"/>
      <c r="AB6" s="175"/>
      <c r="AC6" s="27">
        <f t="shared" si="1"/>
        <v>0</v>
      </c>
      <c r="AD6" s="35">
        <v>6</v>
      </c>
      <c r="AE6" s="32">
        <v>6</v>
      </c>
      <c r="AF6" s="36">
        <f t="shared" si="2"/>
        <v>0</v>
      </c>
      <c r="AG6" s="37">
        <f t="shared" si="3"/>
        <v>-6</v>
      </c>
      <c r="AH6" s="27">
        <f>AH5</f>
        <v>40</v>
      </c>
      <c r="AI6" s="286"/>
      <c r="AJ6" s="201">
        <f t="shared" ref="AJ6:AJ12" si="23">SUM(AK6:AU6)</f>
        <v>0</v>
      </c>
      <c r="AK6" s="40">
        <f t="shared" si="4"/>
        <v>0</v>
      </c>
      <c r="AL6" s="36">
        <f t="shared" si="5"/>
        <v>0</v>
      </c>
      <c r="AM6" s="37">
        <f t="shared" si="6"/>
        <v>0</v>
      </c>
      <c r="AN6" s="41">
        <f t="shared" si="7"/>
        <v>0</v>
      </c>
      <c r="AO6" s="36">
        <f t="shared" si="8"/>
        <v>0</v>
      </c>
      <c r="AP6" s="37">
        <f t="shared" si="9"/>
        <v>0</v>
      </c>
      <c r="AQ6" s="43">
        <f t="shared" ref="AQ6:AQ12" si="24">IF(N6&lt;2.6,1,0)</f>
        <v>0</v>
      </c>
      <c r="AR6" s="36">
        <f t="shared" ref="AR6:AR12" si="25">IF(O6&lt;2.6,1,0)</f>
        <v>0</v>
      </c>
      <c r="AS6" s="36">
        <f t="shared" ref="AS6:AS12" si="26">IF(P6&lt;2.6,1,0)</f>
        <v>0</v>
      </c>
      <c r="AT6" s="36">
        <f t="shared" ref="AT6:AT12" si="27">IF(Q6&lt;2.6,1,0)</f>
        <v>0</v>
      </c>
      <c r="AU6" s="37">
        <f t="shared" ref="AU6:AU12" si="28">IF(R6&lt;2.6,1,0)</f>
        <v>0</v>
      </c>
      <c r="AV6" s="44">
        <f t="shared" ref="AV6:AV12" si="29">SUM(AQ6:AU6)</f>
        <v>0</v>
      </c>
      <c r="AW6" s="320">
        <f t="shared" si="14"/>
        <v>0</v>
      </c>
      <c r="AX6" s="56">
        <f t="shared" si="15"/>
        <v>0</v>
      </c>
      <c r="AY6" s="320">
        <f t="shared" ref="AY6:AY12" si="30">SUM(AW6:AX6)</f>
        <v>0</v>
      </c>
      <c r="AZ6" s="320">
        <f t="shared" ref="AZ6:AZ67" si="31">SUM(AV6:AX6)</f>
        <v>0</v>
      </c>
      <c r="BA6" s="160">
        <f t="shared" ref="BA6:BA29" si="32">IF(F6&lt;2.7,1,0)</f>
        <v>0</v>
      </c>
      <c r="BB6" s="160">
        <f t="shared" ref="BB6:BB29" si="33">IF(G6&lt;2.7,1,0)</f>
        <v>0</v>
      </c>
      <c r="BC6" s="160">
        <v>1</v>
      </c>
      <c r="BD6" s="369">
        <f t="shared" ref="BD6:BD12" si="34">SUM(F6:H6)/3</f>
        <v>3.6999999999999997</v>
      </c>
      <c r="BE6" s="377">
        <f t="shared" ref="BE6:BE12" si="35">SUM(I6:K6)/3</f>
        <v>3.8837837837837839</v>
      </c>
      <c r="BF6" s="160">
        <f t="shared" ref="BF6:BF12" si="36">SUM(N6:R6)/5</f>
        <v>3</v>
      </c>
      <c r="BG6" s="424"/>
      <c r="BH6" s="160">
        <f t="shared" ref="BH6:BH12" si="37">IF(D6=5,1,0)</f>
        <v>0</v>
      </c>
      <c r="BI6" s="160">
        <f t="shared" ref="BI6:BI12" si="38">IF(D6=4,1,0)</f>
        <v>1</v>
      </c>
      <c r="BJ6" s="160">
        <f t="shared" ref="BJ6:BJ12" si="39">IF(D6=3,1,0)</f>
        <v>0</v>
      </c>
      <c r="BK6" s="160">
        <f t="shared" ref="BK6:BK12" si="40">IF(D6=2,1,0)</f>
        <v>0</v>
      </c>
      <c r="BM6" s="371"/>
      <c r="BN6" s="371"/>
      <c r="BO6" s="371"/>
      <c r="BP6" s="371"/>
      <c r="BQ6" s="371"/>
      <c r="BR6" s="371"/>
      <c r="BS6" s="371"/>
      <c r="BT6" s="371"/>
      <c r="BU6" s="371"/>
      <c r="BV6" s="371"/>
      <c r="BW6" s="371"/>
    </row>
    <row r="7" spans="1:75" ht="13.5" customHeight="1">
      <c r="A7" s="298">
        <f t="shared" si="16"/>
        <v>0</v>
      </c>
      <c r="B7" s="87">
        <v>6</v>
      </c>
      <c r="C7" s="95" t="s">
        <v>94</v>
      </c>
      <c r="D7" s="48">
        <f t="shared" si="0"/>
        <v>5</v>
      </c>
      <c r="E7" s="211">
        <f t="shared" si="17"/>
        <v>4.561153954153955</v>
      </c>
      <c r="F7" s="51">
        <v>3.7</v>
      </c>
      <c r="G7" s="50">
        <v>5</v>
      </c>
      <c r="H7" s="25">
        <v>5</v>
      </c>
      <c r="I7" s="51">
        <v>4.4000000000000004</v>
      </c>
      <c r="J7" s="50">
        <v>5</v>
      </c>
      <c r="K7" s="305">
        <f t="shared" si="18"/>
        <v>3.9297297297297296</v>
      </c>
      <c r="L7" s="405">
        <f t="shared" si="19"/>
        <v>4.6280989010989009</v>
      </c>
      <c r="M7" s="49">
        <v>5</v>
      </c>
      <c r="N7" s="159">
        <v>5</v>
      </c>
      <c r="O7" s="159">
        <v>5</v>
      </c>
      <c r="P7" s="159">
        <v>5</v>
      </c>
      <c r="Q7" s="159">
        <v>4</v>
      </c>
      <c r="R7" s="302">
        <v>4</v>
      </c>
      <c r="S7" s="300">
        <f t="shared" si="20"/>
        <v>5.5359999999999996</v>
      </c>
      <c r="T7" s="159">
        <f t="shared" si="21"/>
        <v>4.7142857142857144</v>
      </c>
      <c r="U7" s="305">
        <f t="shared" si="22"/>
        <v>3.915</v>
      </c>
      <c r="V7" s="51">
        <v>21</v>
      </c>
      <c r="W7" s="160">
        <v>22</v>
      </c>
      <c r="X7" s="160">
        <v>1</v>
      </c>
      <c r="Y7" s="160"/>
      <c r="Z7" s="160">
        <v>9</v>
      </c>
      <c r="AA7" s="160">
        <v>1</v>
      </c>
      <c r="AB7" s="174">
        <v>1</v>
      </c>
      <c r="AC7" s="49">
        <f t="shared" si="1"/>
        <v>0</v>
      </c>
      <c r="AD7" s="55">
        <v>3</v>
      </c>
      <c r="AE7" s="385">
        <v>0</v>
      </c>
      <c r="AF7" s="56">
        <f t="shared" si="2"/>
        <v>0</v>
      </c>
      <c r="AG7" s="57">
        <f t="shared" si="3"/>
        <v>-3</v>
      </c>
      <c r="AH7" s="49">
        <f t="shared" ref="AH7:AH57" si="41">AH6</f>
        <v>40</v>
      </c>
      <c r="AI7" s="313"/>
      <c r="AJ7" s="200">
        <f t="shared" si="23"/>
        <v>0</v>
      </c>
      <c r="AK7" s="58">
        <f t="shared" si="4"/>
        <v>0</v>
      </c>
      <c r="AL7" s="56">
        <f t="shared" si="5"/>
        <v>0</v>
      </c>
      <c r="AM7" s="57">
        <f t="shared" si="6"/>
        <v>0</v>
      </c>
      <c r="AN7" s="44">
        <f t="shared" si="7"/>
        <v>0</v>
      </c>
      <c r="AO7" s="56">
        <f t="shared" si="8"/>
        <v>0</v>
      </c>
      <c r="AP7" s="57">
        <f t="shared" si="9"/>
        <v>0</v>
      </c>
      <c r="AQ7" s="65">
        <f t="shared" si="24"/>
        <v>0</v>
      </c>
      <c r="AR7" s="61">
        <f t="shared" si="25"/>
        <v>0</v>
      </c>
      <c r="AS7" s="61">
        <f t="shared" si="26"/>
        <v>0</v>
      </c>
      <c r="AT7" s="61">
        <f t="shared" si="27"/>
        <v>0</v>
      </c>
      <c r="AU7" s="62">
        <f t="shared" si="28"/>
        <v>0</v>
      </c>
      <c r="AV7" s="44">
        <f t="shared" si="29"/>
        <v>0</v>
      </c>
      <c r="AW7" s="320">
        <f t="shared" si="14"/>
        <v>0</v>
      </c>
      <c r="AX7" s="56">
        <f t="shared" si="15"/>
        <v>0</v>
      </c>
      <c r="AY7" s="320">
        <f t="shared" si="30"/>
        <v>0</v>
      </c>
      <c r="AZ7" s="320">
        <f t="shared" si="31"/>
        <v>0</v>
      </c>
      <c r="BA7" s="160">
        <v>1</v>
      </c>
      <c r="BB7" s="160">
        <f t="shared" si="33"/>
        <v>0</v>
      </c>
      <c r="BC7" s="160">
        <v>1</v>
      </c>
      <c r="BD7" s="369">
        <f t="shared" si="34"/>
        <v>4.5666666666666664</v>
      </c>
      <c r="BE7" s="377">
        <f t="shared" si="35"/>
        <v>4.4432432432432432</v>
      </c>
      <c r="BF7" s="160">
        <f t="shared" si="36"/>
        <v>4.5999999999999996</v>
      </c>
      <c r="BG7" s="424"/>
      <c r="BH7" s="160">
        <f t="shared" si="37"/>
        <v>1</v>
      </c>
      <c r="BI7" s="160">
        <f t="shared" si="38"/>
        <v>0</v>
      </c>
      <c r="BJ7" s="160">
        <f t="shared" si="39"/>
        <v>0</v>
      </c>
      <c r="BK7" s="160">
        <f t="shared" si="40"/>
        <v>0</v>
      </c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71"/>
    </row>
    <row r="8" spans="1:75" ht="13.5" customHeight="1">
      <c r="A8" s="298">
        <f t="shared" si="16"/>
        <v>0</v>
      </c>
      <c r="B8" s="93">
        <v>7</v>
      </c>
      <c r="C8" s="94" t="s">
        <v>93</v>
      </c>
      <c r="D8" s="26">
        <f t="shared" si="0"/>
        <v>5</v>
      </c>
      <c r="E8" s="212">
        <f t="shared" si="17"/>
        <v>4.5948221778221781</v>
      </c>
      <c r="F8" s="30">
        <v>5</v>
      </c>
      <c r="G8" s="28">
        <v>4</v>
      </c>
      <c r="H8" s="29">
        <v>4.7</v>
      </c>
      <c r="I8" s="30">
        <v>4.7</v>
      </c>
      <c r="J8" s="28">
        <v>4.7</v>
      </c>
      <c r="K8" s="400">
        <v>4</v>
      </c>
      <c r="L8" s="412">
        <f t="shared" si="19"/>
        <v>4.8930439560439565</v>
      </c>
      <c r="M8" s="27">
        <v>5</v>
      </c>
      <c r="N8" s="32">
        <v>5</v>
      </c>
      <c r="O8" s="32">
        <v>5</v>
      </c>
      <c r="P8" s="32">
        <v>5</v>
      </c>
      <c r="Q8" s="32">
        <v>5</v>
      </c>
      <c r="R8" s="303">
        <v>5</v>
      </c>
      <c r="S8" s="30">
        <f t="shared" si="20"/>
        <v>5.5359999999999996</v>
      </c>
      <c r="T8" s="32">
        <f t="shared" si="21"/>
        <v>4.4285714285714288</v>
      </c>
      <c r="U8" s="306">
        <f t="shared" si="22"/>
        <v>3.6450000000000005</v>
      </c>
      <c r="V8" s="30">
        <v>18</v>
      </c>
      <c r="W8" s="33">
        <v>24</v>
      </c>
      <c r="X8" s="33">
        <v>2</v>
      </c>
      <c r="Y8" s="33"/>
      <c r="Z8" s="33">
        <v>7</v>
      </c>
      <c r="AA8" s="33"/>
      <c r="AB8" s="175">
        <v>1</v>
      </c>
      <c r="AC8" s="27">
        <f t="shared" si="1"/>
        <v>0</v>
      </c>
      <c r="AD8" s="35">
        <v>1</v>
      </c>
      <c r="AE8" s="32">
        <v>0</v>
      </c>
      <c r="AF8" s="36">
        <f t="shared" si="2"/>
        <v>0</v>
      </c>
      <c r="AG8" s="37">
        <f t="shared" si="3"/>
        <v>-1</v>
      </c>
      <c r="AH8" s="27">
        <f t="shared" si="41"/>
        <v>40</v>
      </c>
      <c r="AI8" s="286"/>
      <c r="AJ8" s="201">
        <f t="shared" si="23"/>
        <v>0</v>
      </c>
      <c r="AK8" s="40">
        <f t="shared" si="4"/>
        <v>0</v>
      </c>
      <c r="AL8" s="36">
        <f t="shared" si="5"/>
        <v>0</v>
      </c>
      <c r="AM8" s="37">
        <f t="shared" si="6"/>
        <v>0</v>
      </c>
      <c r="AN8" s="41">
        <f t="shared" si="7"/>
        <v>0</v>
      </c>
      <c r="AO8" s="36">
        <f t="shared" si="8"/>
        <v>0</v>
      </c>
      <c r="AP8" s="37">
        <f t="shared" si="9"/>
        <v>0</v>
      </c>
      <c r="AQ8" s="43">
        <f t="shared" si="24"/>
        <v>0</v>
      </c>
      <c r="AR8" s="36">
        <f t="shared" si="25"/>
        <v>0</v>
      </c>
      <c r="AS8" s="36">
        <f t="shared" si="26"/>
        <v>0</v>
      </c>
      <c r="AT8" s="36">
        <f t="shared" si="27"/>
        <v>0</v>
      </c>
      <c r="AU8" s="37">
        <f t="shared" si="28"/>
        <v>0</v>
      </c>
      <c r="AV8" s="44">
        <f t="shared" si="29"/>
        <v>0</v>
      </c>
      <c r="AW8" s="320">
        <f t="shared" si="14"/>
        <v>0</v>
      </c>
      <c r="AX8" s="56">
        <f t="shared" si="15"/>
        <v>0</v>
      </c>
      <c r="AY8" s="320">
        <f t="shared" si="30"/>
        <v>0</v>
      </c>
      <c r="AZ8" s="320">
        <f t="shared" si="31"/>
        <v>0</v>
      </c>
      <c r="BA8" s="160">
        <v>1</v>
      </c>
      <c r="BB8" s="160">
        <f t="shared" si="33"/>
        <v>0</v>
      </c>
      <c r="BC8" s="160">
        <v>1</v>
      </c>
      <c r="BD8" s="369">
        <f t="shared" si="34"/>
        <v>4.5666666666666664</v>
      </c>
      <c r="BE8" s="377">
        <f t="shared" si="35"/>
        <v>4.4666666666666668</v>
      </c>
      <c r="BF8" s="160">
        <f t="shared" si="36"/>
        <v>5</v>
      </c>
      <c r="BG8" s="424"/>
      <c r="BH8" s="160">
        <f t="shared" si="37"/>
        <v>1</v>
      </c>
      <c r="BI8" s="160">
        <f t="shared" si="38"/>
        <v>0</v>
      </c>
      <c r="BJ8" s="160">
        <f t="shared" si="39"/>
        <v>0</v>
      </c>
      <c r="BK8" s="160">
        <f t="shared" si="40"/>
        <v>0</v>
      </c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</row>
    <row r="9" spans="1:75" ht="13.5" customHeight="1">
      <c r="A9" s="4">
        <f t="shared" si="16"/>
        <v>6</v>
      </c>
      <c r="B9" s="87">
        <v>8</v>
      </c>
      <c r="C9" s="95" t="s">
        <v>58</v>
      </c>
      <c r="D9" s="48">
        <f t="shared" si="0"/>
        <v>2</v>
      </c>
      <c r="E9" s="211">
        <f t="shared" si="17"/>
        <v>1.1932537462537463</v>
      </c>
      <c r="F9" s="51">
        <v>2</v>
      </c>
      <c r="G9" s="50"/>
      <c r="H9" s="25"/>
      <c r="I9" s="51"/>
      <c r="J9" s="50">
        <v>2</v>
      </c>
      <c r="K9" s="305">
        <f t="shared" si="18"/>
        <v>2</v>
      </c>
      <c r="L9" s="405">
        <f t="shared" si="19"/>
        <v>1.1257912087912088</v>
      </c>
      <c r="M9" s="49">
        <v>3</v>
      </c>
      <c r="N9" s="159">
        <v>2</v>
      </c>
      <c r="O9" s="159"/>
      <c r="P9" s="296"/>
      <c r="Q9" s="296"/>
      <c r="R9" s="302"/>
      <c r="S9" s="300">
        <f t="shared" si="20"/>
        <v>2.8159999999999998</v>
      </c>
      <c r="T9" s="159">
        <f t="shared" si="21"/>
        <v>4.7142857142857144</v>
      </c>
      <c r="U9" s="305">
        <f t="shared" si="22"/>
        <v>3.105</v>
      </c>
      <c r="V9" s="51"/>
      <c r="W9" s="160">
        <v>6</v>
      </c>
      <c r="X9" s="160">
        <v>1</v>
      </c>
      <c r="Y9" s="160"/>
      <c r="Z9" s="160">
        <v>3</v>
      </c>
      <c r="AA9" s="160"/>
      <c r="AB9" s="174"/>
      <c r="AC9" s="49">
        <f t="shared" si="1"/>
        <v>1</v>
      </c>
      <c r="AD9" s="55">
        <v>11</v>
      </c>
      <c r="AE9" s="385">
        <v>11</v>
      </c>
      <c r="AF9" s="56">
        <f t="shared" si="2"/>
        <v>11</v>
      </c>
      <c r="AG9" s="57">
        <f t="shared" si="3"/>
        <v>0</v>
      </c>
      <c r="AH9" s="49">
        <f t="shared" si="41"/>
        <v>40</v>
      </c>
      <c r="AI9" s="313"/>
      <c r="AJ9" s="200">
        <f t="shared" si="23"/>
        <v>11</v>
      </c>
      <c r="AK9" s="58">
        <f t="shared" si="4"/>
        <v>1</v>
      </c>
      <c r="AL9" s="56">
        <f t="shared" si="5"/>
        <v>1</v>
      </c>
      <c r="AM9" s="57">
        <f t="shared" si="6"/>
        <v>1</v>
      </c>
      <c r="AN9" s="44">
        <f t="shared" si="7"/>
        <v>1</v>
      </c>
      <c r="AO9" s="56">
        <f t="shared" si="8"/>
        <v>1</v>
      </c>
      <c r="AP9" s="57">
        <f t="shared" si="9"/>
        <v>1</v>
      </c>
      <c r="AQ9" s="65">
        <f t="shared" si="24"/>
        <v>1</v>
      </c>
      <c r="AR9" s="61">
        <f t="shared" si="25"/>
        <v>1</v>
      </c>
      <c r="AS9" s="61">
        <f t="shared" si="26"/>
        <v>1</v>
      </c>
      <c r="AT9" s="61">
        <f t="shared" si="27"/>
        <v>1</v>
      </c>
      <c r="AU9" s="62">
        <f t="shared" si="28"/>
        <v>1</v>
      </c>
      <c r="AV9" s="44">
        <f t="shared" si="29"/>
        <v>5</v>
      </c>
      <c r="AW9" s="320">
        <f t="shared" si="14"/>
        <v>3</v>
      </c>
      <c r="AX9" s="56">
        <f t="shared" si="15"/>
        <v>3</v>
      </c>
      <c r="AY9" s="320">
        <f t="shared" si="30"/>
        <v>6</v>
      </c>
      <c r="AZ9" s="320">
        <f t="shared" si="31"/>
        <v>11</v>
      </c>
      <c r="BA9" s="160">
        <v>1</v>
      </c>
      <c r="BB9" s="160">
        <v>1</v>
      </c>
      <c r="BC9" s="160">
        <v>1</v>
      </c>
      <c r="BD9" s="369">
        <f t="shared" si="34"/>
        <v>0.66666666666666663</v>
      </c>
      <c r="BE9" s="377">
        <f t="shared" si="35"/>
        <v>1.3333333333333333</v>
      </c>
      <c r="BF9" s="160">
        <f t="shared" si="36"/>
        <v>0.4</v>
      </c>
      <c r="BG9" s="424"/>
      <c r="BH9" s="160">
        <f t="shared" si="37"/>
        <v>0</v>
      </c>
      <c r="BI9" s="160">
        <f t="shared" si="38"/>
        <v>0</v>
      </c>
      <c r="BJ9" s="160">
        <f t="shared" si="39"/>
        <v>0</v>
      </c>
      <c r="BK9" s="160">
        <f t="shared" si="40"/>
        <v>1</v>
      </c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1"/>
    </row>
    <row r="10" spans="1:75" ht="13.5" customHeight="1">
      <c r="A10" s="298">
        <f t="shared" si="16"/>
        <v>0</v>
      </c>
      <c r="B10" s="93">
        <v>9</v>
      </c>
      <c r="C10" s="94" t="s">
        <v>59</v>
      </c>
      <c r="D10" s="26">
        <f t="shared" si="0"/>
        <v>5</v>
      </c>
      <c r="E10" s="212">
        <f t="shared" si="17"/>
        <v>4.6021627561627563</v>
      </c>
      <c r="F10" s="30">
        <v>5</v>
      </c>
      <c r="G10" s="28">
        <v>5</v>
      </c>
      <c r="H10" s="29">
        <v>4.7</v>
      </c>
      <c r="I10" s="30">
        <v>5</v>
      </c>
      <c r="J10" s="28">
        <v>2.7</v>
      </c>
      <c r="K10" s="400">
        <f t="shared" si="18"/>
        <v>4.8027027027027032</v>
      </c>
      <c r="L10" s="412">
        <f t="shared" si="19"/>
        <v>4.8197362637362637</v>
      </c>
      <c r="M10" s="27">
        <v>5</v>
      </c>
      <c r="N10" s="32">
        <v>5</v>
      </c>
      <c r="O10" s="38">
        <v>5</v>
      </c>
      <c r="P10" s="33">
        <v>5</v>
      </c>
      <c r="Q10" s="33">
        <v>5</v>
      </c>
      <c r="R10" s="38">
        <v>5</v>
      </c>
      <c r="S10" s="30">
        <f t="shared" si="20"/>
        <v>4.4480000000000004</v>
      </c>
      <c r="T10" s="253">
        <f t="shared" si="21"/>
        <v>4.4285714285714288</v>
      </c>
      <c r="U10" s="306">
        <f t="shared" si="22"/>
        <v>3.78</v>
      </c>
      <c r="V10" s="30">
        <v>30.5</v>
      </c>
      <c r="W10" s="33">
        <v>16</v>
      </c>
      <c r="X10" s="33">
        <v>2</v>
      </c>
      <c r="Y10" s="33"/>
      <c r="Z10" s="33">
        <v>8</v>
      </c>
      <c r="AA10" s="33"/>
      <c r="AB10" s="175">
        <v>1</v>
      </c>
      <c r="AC10" s="27">
        <f t="shared" si="1"/>
        <v>0</v>
      </c>
      <c r="AD10" s="35">
        <v>2</v>
      </c>
      <c r="AE10" s="32">
        <v>0</v>
      </c>
      <c r="AF10" s="36">
        <f t="shared" si="2"/>
        <v>0</v>
      </c>
      <c r="AG10" s="37">
        <f t="shared" si="3"/>
        <v>-2</v>
      </c>
      <c r="AH10" s="27">
        <f t="shared" si="41"/>
        <v>40</v>
      </c>
      <c r="AI10" s="286"/>
      <c r="AJ10" s="201">
        <f t="shared" si="23"/>
        <v>0</v>
      </c>
      <c r="AK10" s="40">
        <f t="shared" si="4"/>
        <v>0</v>
      </c>
      <c r="AL10" s="36">
        <f t="shared" si="5"/>
        <v>0</v>
      </c>
      <c r="AM10" s="37">
        <f t="shared" si="6"/>
        <v>0</v>
      </c>
      <c r="AN10" s="41">
        <f t="shared" si="7"/>
        <v>0</v>
      </c>
      <c r="AO10" s="36">
        <f t="shared" si="8"/>
        <v>0</v>
      </c>
      <c r="AP10" s="37">
        <f t="shared" si="9"/>
        <v>0</v>
      </c>
      <c r="AQ10" s="43">
        <f t="shared" si="24"/>
        <v>0</v>
      </c>
      <c r="AR10" s="36">
        <f t="shared" si="25"/>
        <v>0</v>
      </c>
      <c r="AS10" s="36">
        <f t="shared" si="26"/>
        <v>0</v>
      </c>
      <c r="AT10" s="36">
        <f t="shared" si="27"/>
        <v>0</v>
      </c>
      <c r="AU10" s="37">
        <f t="shared" si="28"/>
        <v>0</v>
      </c>
      <c r="AV10" s="44">
        <f t="shared" si="29"/>
        <v>0</v>
      </c>
      <c r="AW10" s="320">
        <f t="shared" si="14"/>
        <v>0</v>
      </c>
      <c r="AX10" s="56">
        <f t="shared" si="15"/>
        <v>0</v>
      </c>
      <c r="AY10" s="320">
        <f t="shared" si="30"/>
        <v>0</v>
      </c>
      <c r="AZ10" s="320">
        <f t="shared" si="31"/>
        <v>0</v>
      </c>
      <c r="BA10" s="160">
        <v>1</v>
      </c>
      <c r="BB10" s="160">
        <f t="shared" si="33"/>
        <v>0</v>
      </c>
      <c r="BC10" s="160">
        <v>1</v>
      </c>
      <c r="BD10" s="369">
        <f t="shared" si="34"/>
        <v>4.8999999999999995</v>
      </c>
      <c r="BE10" s="377">
        <f t="shared" si="35"/>
        <v>4.1675675675675672</v>
      </c>
      <c r="BF10" s="160">
        <f t="shared" si="36"/>
        <v>5</v>
      </c>
      <c r="BG10" s="424"/>
      <c r="BH10" s="160">
        <f t="shared" si="37"/>
        <v>1</v>
      </c>
      <c r="BI10" s="160">
        <f t="shared" si="38"/>
        <v>0</v>
      </c>
      <c r="BJ10" s="160">
        <f t="shared" si="39"/>
        <v>0</v>
      </c>
      <c r="BK10" s="160">
        <f t="shared" si="40"/>
        <v>0</v>
      </c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</row>
    <row r="11" spans="1:75" ht="13.5" customHeight="1">
      <c r="A11" s="4">
        <f t="shared" si="16"/>
        <v>0</v>
      </c>
      <c r="B11" s="87">
        <v>10</v>
      </c>
      <c r="C11" s="95" t="s">
        <v>60</v>
      </c>
      <c r="D11" s="48">
        <f t="shared" si="0"/>
        <v>4</v>
      </c>
      <c r="E11" s="211">
        <f t="shared" si="17"/>
        <v>4.3045220995220994</v>
      </c>
      <c r="F11" s="51">
        <v>5</v>
      </c>
      <c r="G11" s="50">
        <v>4</v>
      </c>
      <c r="H11" s="25">
        <v>4.7</v>
      </c>
      <c r="I11" s="51">
        <v>4</v>
      </c>
      <c r="J11" s="50">
        <v>4.7</v>
      </c>
      <c r="K11" s="305">
        <f t="shared" si="18"/>
        <v>3.7459459459459459</v>
      </c>
      <c r="L11" s="405">
        <f t="shared" si="19"/>
        <v>3.1308241758241757</v>
      </c>
      <c r="M11" s="49">
        <v>5</v>
      </c>
      <c r="N11" s="159">
        <v>3</v>
      </c>
      <c r="O11" s="159">
        <v>3</v>
      </c>
      <c r="P11" s="297">
        <v>3</v>
      </c>
      <c r="Q11" s="297">
        <v>3</v>
      </c>
      <c r="R11" s="302">
        <v>3</v>
      </c>
      <c r="S11" s="300">
        <f t="shared" si="20"/>
        <v>4.04</v>
      </c>
      <c r="T11" s="159">
        <f t="shared" si="21"/>
        <v>3.2857142857142856</v>
      </c>
      <c r="U11" s="305">
        <f t="shared" si="22"/>
        <v>3.375</v>
      </c>
      <c r="V11" s="51">
        <v>19</v>
      </c>
      <c r="W11" s="160">
        <v>15</v>
      </c>
      <c r="X11" s="160">
        <v>6</v>
      </c>
      <c r="Y11" s="160">
        <v>1</v>
      </c>
      <c r="Z11" s="160">
        <v>4</v>
      </c>
      <c r="AA11" s="160"/>
      <c r="AB11" s="174"/>
      <c r="AC11" s="49">
        <f t="shared" si="1"/>
        <v>0</v>
      </c>
      <c r="AD11" s="55">
        <v>6</v>
      </c>
      <c r="AE11" s="385">
        <v>0</v>
      </c>
      <c r="AF11" s="56">
        <f t="shared" si="2"/>
        <v>0</v>
      </c>
      <c r="AG11" s="57">
        <f t="shared" si="3"/>
        <v>-6</v>
      </c>
      <c r="AH11" s="49">
        <f t="shared" si="41"/>
        <v>40</v>
      </c>
      <c r="AI11" s="313"/>
      <c r="AJ11" s="200">
        <f t="shared" si="23"/>
        <v>0</v>
      </c>
      <c r="AK11" s="58">
        <f t="shared" si="4"/>
        <v>0</v>
      </c>
      <c r="AL11" s="56">
        <f t="shared" si="5"/>
        <v>0</v>
      </c>
      <c r="AM11" s="57">
        <f t="shared" si="6"/>
        <v>0</v>
      </c>
      <c r="AN11" s="44">
        <f t="shared" si="7"/>
        <v>0</v>
      </c>
      <c r="AO11" s="56">
        <f t="shared" si="8"/>
        <v>0</v>
      </c>
      <c r="AP11" s="57">
        <f t="shared" si="9"/>
        <v>0</v>
      </c>
      <c r="AQ11" s="65">
        <f t="shared" si="24"/>
        <v>0</v>
      </c>
      <c r="AR11" s="61">
        <f t="shared" si="25"/>
        <v>0</v>
      </c>
      <c r="AS11" s="61">
        <f t="shared" si="26"/>
        <v>0</v>
      </c>
      <c r="AT11" s="61">
        <f t="shared" si="27"/>
        <v>0</v>
      </c>
      <c r="AU11" s="62">
        <f t="shared" si="28"/>
        <v>0</v>
      </c>
      <c r="AV11" s="44">
        <f t="shared" si="29"/>
        <v>0</v>
      </c>
      <c r="AW11" s="320">
        <f t="shared" si="14"/>
        <v>0</v>
      </c>
      <c r="AX11" s="56">
        <f t="shared" si="15"/>
        <v>0</v>
      </c>
      <c r="AY11" s="320">
        <f t="shared" si="30"/>
        <v>0</v>
      </c>
      <c r="AZ11" s="320">
        <f t="shared" si="31"/>
        <v>0</v>
      </c>
      <c r="BA11" s="160">
        <v>1</v>
      </c>
      <c r="BB11" s="160">
        <f t="shared" si="33"/>
        <v>0</v>
      </c>
      <c r="BC11" s="160">
        <v>1</v>
      </c>
      <c r="BD11" s="369">
        <f t="shared" si="34"/>
        <v>4.5666666666666664</v>
      </c>
      <c r="BE11" s="377">
        <f t="shared" si="35"/>
        <v>4.1486486486486482</v>
      </c>
      <c r="BF11" s="160">
        <f t="shared" si="36"/>
        <v>3</v>
      </c>
      <c r="BG11" s="424"/>
      <c r="BH11" s="160">
        <f t="shared" si="37"/>
        <v>0</v>
      </c>
      <c r="BI11" s="160">
        <f t="shared" si="38"/>
        <v>1</v>
      </c>
      <c r="BJ11" s="160">
        <f t="shared" si="39"/>
        <v>0</v>
      </c>
      <c r="BK11" s="160">
        <f t="shared" si="40"/>
        <v>0</v>
      </c>
      <c r="BM11" s="371"/>
      <c r="BN11" s="371"/>
      <c r="BO11" s="371"/>
      <c r="BP11" s="371"/>
      <c r="BQ11" s="371"/>
      <c r="BR11" s="371"/>
      <c r="BS11" s="371"/>
      <c r="BT11" s="371"/>
      <c r="BU11" s="371"/>
      <c r="BV11" s="371"/>
      <c r="BW11" s="371"/>
    </row>
    <row r="12" spans="1:75" ht="13.5" customHeight="1" thickBot="1">
      <c r="A12" s="4">
        <f t="shared" si="16"/>
        <v>0</v>
      </c>
      <c r="B12" s="262">
        <v>11</v>
      </c>
      <c r="C12" s="263" t="s">
        <v>61</v>
      </c>
      <c r="D12" s="264">
        <f t="shared" si="0"/>
        <v>4</v>
      </c>
      <c r="E12" s="281">
        <f t="shared" si="17"/>
        <v>4.3404788724788723</v>
      </c>
      <c r="F12" s="265">
        <v>5</v>
      </c>
      <c r="G12" s="266">
        <v>4</v>
      </c>
      <c r="H12" s="267">
        <v>5</v>
      </c>
      <c r="I12" s="265">
        <v>4</v>
      </c>
      <c r="J12" s="266">
        <v>4</v>
      </c>
      <c r="K12" s="307">
        <f t="shared" si="18"/>
        <v>4.0216216216216214</v>
      </c>
      <c r="L12" s="413">
        <f t="shared" si="19"/>
        <v>3.7128351648351647</v>
      </c>
      <c r="M12" s="268">
        <v>5</v>
      </c>
      <c r="N12" s="269">
        <v>3</v>
      </c>
      <c r="O12" s="269">
        <v>3</v>
      </c>
      <c r="P12" s="269">
        <v>5</v>
      </c>
      <c r="Q12" s="269">
        <v>3</v>
      </c>
      <c r="R12" s="304">
        <v>3</v>
      </c>
      <c r="S12" s="265">
        <f t="shared" si="20"/>
        <v>5.2639999999999993</v>
      </c>
      <c r="T12" s="269">
        <f t="shared" si="21"/>
        <v>4.1428571428571432</v>
      </c>
      <c r="U12" s="307">
        <f t="shared" si="22"/>
        <v>4.8600000000000003</v>
      </c>
      <c r="V12" s="265">
        <v>22</v>
      </c>
      <c r="W12" s="270">
        <v>24</v>
      </c>
      <c r="X12" s="270">
        <v>3</v>
      </c>
      <c r="Y12" s="270">
        <v>6</v>
      </c>
      <c r="Z12" s="270">
        <v>10</v>
      </c>
      <c r="AA12" s="270"/>
      <c r="AB12" s="271"/>
      <c r="AC12" s="268">
        <f t="shared" si="1"/>
        <v>0</v>
      </c>
      <c r="AD12" s="272">
        <v>5</v>
      </c>
      <c r="AE12" s="269">
        <v>1</v>
      </c>
      <c r="AF12" s="273">
        <f t="shared" si="2"/>
        <v>0</v>
      </c>
      <c r="AG12" s="274">
        <f t="shared" si="3"/>
        <v>-5</v>
      </c>
      <c r="AH12" s="268">
        <f t="shared" si="41"/>
        <v>40</v>
      </c>
      <c r="AI12" s="286"/>
      <c r="AJ12" s="285">
        <f t="shared" si="23"/>
        <v>0</v>
      </c>
      <c r="AK12" s="321">
        <f t="shared" si="4"/>
        <v>0</v>
      </c>
      <c r="AL12" s="273">
        <f t="shared" si="5"/>
        <v>0</v>
      </c>
      <c r="AM12" s="274">
        <f t="shared" si="6"/>
        <v>0</v>
      </c>
      <c r="AN12" s="322">
        <f t="shared" si="7"/>
        <v>0</v>
      </c>
      <c r="AO12" s="273">
        <f t="shared" si="8"/>
        <v>0</v>
      </c>
      <c r="AP12" s="274">
        <f t="shared" si="9"/>
        <v>0</v>
      </c>
      <c r="AQ12" s="323">
        <f t="shared" si="24"/>
        <v>0</v>
      </c>
      <c r="AR12" s="273">
        <f t="shared" si="25"/>
        <v>0</v>
      </c>
      <c r="AS12" s="273">
        <f t="shared" si="26"/>
        <v>0</v>
      </c>
      <c r="AT12" s="273">
        <f t="shared" si="27"/>
        <v>0</v>
      </c>
      <c r="AU12" s="274">
        <f t="shared" si="28"/>
        <v>0</v>
      </c>
      <c r="AV12" s="44">
        <f t="shared" si="29"/>
        <v>0</v>
      </c>
      <c r="AW12" s="320">
        <f t="shared" si="14"/>
        <v>0</v>
      </c>
      <c r="AX12" s="56">
        <f t="shared" si="15"/>
        <v>0</v>
      </c>
      <c r="AY12" s="320">
        <f t="shared" si="30"/>
        <v>0</v>
      </c>
      <c r="AZ12" s="320">
        <f t="shared" si="31"/>
        <v>0</v>
      </c>
      <c r="BA12" s="160">
        <f t="shared" si="32"/>
        <v>0</v>
      </c>
      <c r="BB12" s="160">
        <v>1</v>
      </c>
      <c r="BC12" s="160">
        <v>1</v>
      </c>
      <c r="BD12" s="370">
        <f t="shared" si="34"/>
        <v>4.666666666666667</v>
      </c>
      <c r="BE12" s="377">
        <f t="shared" si="35"/>
        <v>4.0072072072072071</v>
      </c>
      <c r="BF12" s="317">
        <f t="shared" si="36"/>
        <v>3.4</v>
      </c>
      <c r="BG12" s="425"/>
      <c r="BH12" s="380">
        <f t="shared" si="37"/>
        <v>0</v>
      </c>
      <c r="BI12" s="318">
        <f t="shared" si="38"/>
        <v>1</v>
      </c>
      <c r="BJ12" s="318">
        <f t="shared" si="39"/>
        <v>0</v>
      </c>
      <c r="BK12" s="318">
        <f t="shared" si="40"/>
        <v>0</v>
      </c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</row>
    <row r="13" spans="1:75" ht="16.5" thickBot="1">
      <c r="B13" s="67"/>
      <c r="C13" s="68">
        <f>SUM(N13:U13)</f>
        <v>13</v>
      </c>
      <c r="D13" s="69">
        <f>SUM(F13:M13)</f>
        <v>22</v>
      </c>
      <c r="E13" s="70" t="s">
        <v>0</v>
      </c>
      <c r="F13" s="275">
        <v>3</v>
      </c>
      <c r="G13" s="276">
        <v>3</v>
      </c>
      <c r="H13" s="276">
        <v>3</v>
      </c>
      <c r="I13" s="276">
        <v>3</v>
      </c>
      <c r="J13" s="276">
        <v>3</v>
      </c>
      <c r="K13" s="277">
        <v>3</v>
      </c>
      <c r="L13" s="278">
        <v>2</v>
      </c>
      <c r="M13" s="278">
        <v>2</v>
      </c>
      <c r="N13" s="218">
        <v>2</v>
      </c>
      <c r="O13" s="219">
        <v>2</v>
      </c>
      <c r="P13" s="219">
        <v>2</v>
      </c>
      <c r="Q13" s="219">
        <v>2</v>
      </c>
      <c r="R13" s="279">
        <v>2</v>
      </c>
      <c r="S13" s="280">
        <v>1</v>
      </c>
      <c r="T13" s="219">
        <v>1</v>
      </c>
      <c r="U13" s="279">
        <v>1</v>
      </c>
      <c r="V13" s="286"/>
      <c r="W13" s="74"/>
      <c r="X13" s="74"/>
      <c r="Y13" s="74"/>
      <c r="Z13" s="74"/>
      <c r="AA13" s="74"/>
      <c r="AB13" s="74"/>
      <c r="AC13" s="75">
        <f>SUM(AC5:AC12)</f>
        <v>1</v>
      </c>
      <c r="AD13" s="76">
        <f>SUM(AD5:AD12)</f>
        <v>44</v>
      </c>
      <c r="AE13" s="76">
        <v>23</v>
      </c>
      <c r="AF13" s="4">
        <f>SUM(AF5:AF12)</f>
        <v>11</v>
      </c>
      <c r="AG13" s="361">
        <f>SUM(AG5:AG12)</f>
        <v>-33</v>
      </c>
      <c r="AI13" s="286"/>
      <c r="AJ13" s="196">
        <f t="shared" ref="AJ13:AR13" si="42">SUM(AJ5:AJ12)</f>
        <v>11</v>
      </c>
      <c r="AK13" s="78">
        <f t="shared" si="42"/>
        <v>1</v>
      </c>
      <c r="AL13" s="78">
        <f t="shared" si="42"/>
        <v>1</v>
      </c>
      <c r="AM13" s="78">
        <f t="shared" si="42"/>
        <v>1</v>
      </c>
      <c r="AN13" s="78">
        <f t="shared" si="42"/>
        <v>1</v>
      </c>
      <c r="AO13" s="78">
        <f t="shared" si="42"/>
        <v>1</v>
      </c>
      <c r="AP13" s="78">
        <f t="shared" si="42"/>
        <v>1</v>
      </c>
      <c r="AQ13" s="78">
        <f t="shared" si="42"/>
        <v>1</v>
      </c>
      <c r="AR13" s="78">
        <f t="shared" si="42"/>
        <v>1</v>
      </c>
      <c r="AS13" s="78"/>
      <c r="AT13" s="78"/>
      <c r="AU13" s="78"/>
      <c r="AV13" s="78"/>
      <c r="AW13" s="66"/>
      <c r="AY13" s="46"/>
      <c r="AZ13" s="46"/>
      <c r="BA13" s="316">
        <f>SUM(BA5:BA12)</f>
        <v>6</v>
      </c>
      <c r="BB13" s="363">
        <f t="shared" ref="BB13:BC13" si="43">SUM(BB5:BB12)</f>
        <v>3</v>
      </c>
      <c r="BC13" s="363">
        <f t="shared" si="43"/>
        <v>8</v>
      </c>
      <c r="BD13" s="368">
        <f>SUM(BD5:BD12)/8</f>
        <v>3.8874999999999997</v>
      </c>
      <c r="BE13" s="368"/>
      <c r="BF13" s="368">
        <f>SUM(BF5:BF12)/8</f>
        <v>3.4249999999999998</v>
      </c>
      <c r="BG13" s="376">
        <f>SUM(E5:E12)/8</f>
        <v>3.8685905783405783</v>
      </c>
      <c r="BH13" s="113">
        <f>SUM(BH5:BH12)/8*100</f>
        <v>37.5</v>
      </c>
      <c r="BI13" s="113">
        <f>SUM(BI5:BI12)/8*100</f>
        <v>50</v>
      </c>
      <c r="BJ13" s="113">
        <f>SUM(BJ5:BJ12)/8*100</f>
        <v>0</v>
      </c>
      <c r="BK13" s="113">
        <f>SUM(BK5:BK12)/8*100</f>
        <v>12.5</v>
      </c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</row>
    <row r="14" spans="1:75" ht="16.5" hidden="1" customHeight="1">
      <c r="B14" s="67"/>
      <c r="C14" s="169"/>
      <c r="D14" s="170"/>
      <c r="E14" s="70"/>
      <c r="F14" s="167">
        <f>F13</f>
        <v>3</v>
      </c>
      <c r="G14" s="167">
        <f t="shared" ref="G14:U14" si="44">G13</f>
        <v>3</v>
      </c>
      <c r="H14" s="167">
        <f t="shared" si="44"/>
        <v>3</v>
      </c>
      <c r="I14" s="167">
        <f t="shared" si="44"/>
        <v>3</v>
      </c>
      <c r="J14" s="167">
        <f>J13</f>
        <v>3</v>
      </c>
      <c r="K14" s="167">
        <f t="shared" si="44"/>
        <v>3</v>
      </c>
      <c r="L14" s="167">
        <f t="shared" si="44"/>
        <v>2</v>
      </c>
      <c r="M14" s="167">
        <f t="shared" si="44"/>
        <v>2</v>
      </c>
      <c r="N14" s="167">
        <f t="shared" si="44"/>
        <v>2</v>
      </c>
      <c r="O14" s="167">
        <f t="shared" si="44"/>
        <v>2</v>
      </c>
      <c r="P14" s="167">
        <f t="shared" si="44"/>
        <v>2</v>
      </c>
      <c r="Q14" s="167">
        <f t="shared" si="44"/>
        <v>2</v>
      </c>
      <c r="R14" s="167">
        <f t="shared" si="44"/>
        <v>2</v>
      </c>
      <c r="S14" s="167">
        <f t="shared" si="44"/>
        <v>1</v>
      </c>
      <c r="T14" s="167">
        <f t="shared" si="44"/>
        <v>1</v>
      </c>
      <c r="U14" s="167">
        <f t="shared" si="44"/>
        <v>1</v>
      </c>
      <c r="W14" s="79"/>
      <c r="X14" s="79"/>
      <c r="Y14" s="79"/>
      <c r="Z14" s="79"/>
      <c r="AA14" s="79"/>
      <c r="AB14" s="79"/>
      <c r="AC14" s="79">
        <f>C13</f>
        <v>13</v>
      </c>
      <c r="AD14" s="80"/>
      <c r="AE14" s="80">
        <v>22</v>
      </c>
      <c r="AF14" s="4">
        <f>D13</f>
        <v>22</v>
      </c>
      <c r="AI14" s="286"/>
      <c r="AK14" s="20"/>
      <c r="AL14" s="20"/>
      <c r="AM14" s="20"/>
      <c r="AN14" s="20"/>
      <c r="AO14" s="20"/>
      <c r="AW14" s="66">
        <f t="shared" si="14"/>
        <v>0</v>
      </c>
      <c r="AX14" s="154">
        <f t="shared" si="15"/>
        <v>0</v>
      </c>
      <c r="AZ14" s="46">
        <f t="shared" si="31"/>
        <v>0</v>
      </c>
      <c r="BA14" s="316">
        <f t="shared" si="32"/>
        <v>0</v>
      </c>
      <c r="BB14" s="316">
        <f t="shared" si="33"/>
        <v>0</v>
      </c>
      <c r="BC14" s="316">
        <f t="shared" ref="BC14:BC29" si="45">IF(H14&lt;2.7,1,0)</f>
        <v>0</v>
      </c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</row>
    <row r="15" spans="1:75" ht="15.75" hidden="1" customHeight="1">
      <c r="F15" s="79">
        <f>F14</f>
        <v>3</v>
      </c>
      <c r="G15" s="79">
        <f t="shared" ref="G15:U15" si="46">G14</f>
        <v>3</v>
      </c>
      <c r="H15" s="79">
        <f t="shared" si="46"/>
        <v>3</v>
      </c>
      <c r="I15" s="79">
        <f t="shared" si="46"/>
        <v>3</v>
      </c>
      <c r="J15" s="79">
        <f>J14</f>
        <v>3</v>
      </c>
      <c r="K15" s="79">
        <f t="shared" si="46"/>
        <v>3</v>
      </c>
      <c r="L15" s="79">
        <f t="shared" si="46"/>
        <v>2</v>
      </c>
      <c r="M15" s="79">
        <f t="shared" si="46"/>
        <v>2</v>
      </c>
      <c r="N15" s="79">
        <f t="shared" si="46"/>
        <v>2</v>
      </c>
      <c r="O15" s="79">
        <f t="shared" si="46"/>
        <v>2</v>
      </c>
      <c r="P15" s="79">
        <f t="shared" si="46"/>
        <v>2</v>
      </c>
      <c r="Q15" s="79">
        <f>Q14</f>
        <v>2</v>
      </c>
      <c r="R15" s="79">
        <f t="shared" si="46"/>
        <v>2</v>
      </c>
      <c r="S15" s="79">
        <f t="shared" si="46"/>
        <v>1</v>
      </c>
      <c r="T15" s="79">
        <f t="shared" si="46"/>
        <v>1</v>
      </c>
      <c r="U15" s="79">
        <f t="shared" si="46"/>
        <v>1</v>
      </c>
      <c r="W15" s="79"/>
      <c r="X15" s="79"/>
      <c r="Y15" s="79"/>
      <c r="Z15" s="79"/>
      <c r="AA15" s="79"/>
      <c r="AB15" s="79"/>
      <c r="AC15" s="79">
        <f>AC14</f>
        <v>13</v>
      </c>
      <c r="AD15" s="80"/>
      <c r="AE15" s="80">
        <v>22</v>
      </c>
      <c r="AF15" s="4">
        <f>AF14</f>
        <v>22</v>
      </c>
      <c r="AI15" s="286"/>
      <c r="AK15" s="20"/>
      <c r="AL15" s="20"/>
      <c r="AM15" s="20"/>
      <c r="AN15" s="20"/>
      <c r="AO15" s="20"/>
      <c r="AP15" s="19"/>
      <c r="AQ15" s="19"/>
      <c r="AW15" s="66">
        <f t="shared" si="14"/>
        <v>0</v>
      </c>
      <c r="AX15" s="154">
        <f t="shared" si="15"/>
        <v>0</v>
      </c>
      <c r="AZ15" s="46">
        <f t="shared" si="31"/>
        <v>0</v>
      </c>
      <c r="BA15" s="316">
        <f t="shared" si="32"/>
        <v>0</v>
      </c>
      <c r="BB15" s="316">
        <f t="shared" si="33"/>
        <v>0</v>
      </c>
      <c r="BC15" s="316">
        <f t="shared" si="45"/>
        <v>0</v>
      </c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</row>
    <row r="16" spans="1:75" ht="15.75" hidden="1" customHeight="1">
      <c r="E16" s="83"/>
      <c r="F16" s="79">
        <f t="shared" ref="F16:I29" si="47">F15</f>
        <v>3</v>
      </c>
      <c r="G16" s="79">
        <f t="shared" si="47"/>
        <v>3</v>
      </c>
      <c r="H16" s="79">
        <f t="shared" si="47"/>
        <v>3</v>
      </c>
      <c r="I16" s="79">
        <f t="shared" si="47"/>
        <v>3</v>
      </c>
      <c r="J16" s="79">
        <f t="shared" ref="J16:U29" si="48">J15</f>
        <v>3</v>
      </c>
      <c r="K16" s="79">
        <f t="shared" si="48"/>
        <v>3</v>
      </c>
      <c r="L16" s="79">
        <f t="shared" si="48"/>
        <v>2</v>
      </c>
      <c r="M16" s="79">
        <f t="shared" si="48"/>
        <v>2</v>
      </c>
      <c r="N16" s="79">
        <f t="shared" si="48"/>
        <v>2</v>
      </c>
      <c r="O16" s="79">
        <f t="shared" si="48"/>
        <v>2</v>
      </c>
      <c r="P16" s="79">
        <f t="shared" si="48"/>
        <v>2</v>
      </c>
      <c r="Q16" s="79">
        <f t="shared" si="48"/>
        <v>2</v>
      </c>
      <c r="R16" s="79">
        <f t="shared" si="48"/>
        <v>2</v>
      </c>
      <c r="S16" s="79">
        <f t="shared" si="48"/>
        <v>1</v>
      </c>
      <c r="T16" s="79">
        <f t="shared" si="48"/>
        <v>1</v>
      </c>
      <c r="U16" s="79">
        <f t="shared" si="48"/>
        <v>1</v>
      </c>
      <c r="W16" s="79"/>
      <c r="X16" s="79"/>
      <c r="Y16" s="79"/>
      <c r="Z16" s="79"/>
      <c r="AA16" s="79"/>
      <c r="AB16" s="79"/>
      <c r="AC16" s="79">
        <f t="shared" ref="AC16:AC29" si="49">AC15</f>
        <v>13</v>
      </c>
      <c r="AD16" s="80"/>
      <c r="AE16" s="80">
        <v>22</v>
      </c>
      <c r="AF16" s="4">
        <f t="shared" ref="AF16:AF29" si="50">AF15</f>
        <v>22</v>
      </c>
      <c r="AI16" s="286"/>
      <c r="AK16" s="20"/>
      <c r="AL16" s="20"/>
      <c r="AM16" s="20"/>
      <c r="AN16" s="20"/>
      <c r="AO16" s="19"/>
      <c r="AP16" s="19"/>
      <c r="AQ16" s="19"/>
      <c r="AW16" s="66">
        <f t="shared" si="14"/>
        <v>0</v>
      </c>
      <c r="AX16" s="154">
        <f t="shared" si="15"/>
        <v>0</v>
      </c>
      <c r="AZ16" s="46">
        <f t="shared" si="31"/>
        <v>0</v>
      </c>
      <c r="BA16" s="316">
        <f t="shared" si="32"/>
        <v>0</v>
      </c>
      <c r="BB16" s="316">
        <f t="shared" si="33"/>
        <v>0</v>
      </c>
      <c r="BC16" s="316">
        <f t="shared" si="45"/>
        <v>0</v>
      </c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</row>
    <row r="17" spans="1:75" ht="15.75" hidden="1" customHeight="1">
      <c r="E17" s="83"/>
      <c r="F17" s="79">
        <f t="shared" si="47"/>
        <v>3</v>
      </c>
      <c r="G17" s="79">
        <f t="shared" si="47"/>
        <v>3</v>
      </c>
      <c r="H17" s="79">
        <f t="shared" si="47"/>
        <v>3</v>
      </c>
      <c r="I17" s="79">
        <f t="shared" si="47"/>
        <v>3</v>
      </c>
      <c r="J17" s="79">
        <f t="shared" si="48"/>
        <v>3</v>
      </c>
      <c r="K17" s="79">
        <f t="shared" si="48"/>
        <v>3</v>
      </c>
      <c r="L17" s="79">
        <f t="shared" si="48"/>
        <v>2</v>
      </c>
      <c r="M17" s="79">
        <f t="shared" si="48"/>
        <v>2</v>
      </c>
      <c r="N17" s="79">
        <f t="shared" si="48"/>
        <v>2</v>
      </c>
      <c r="O17" s="79">
        <f t="shared" si="48"/>
        <v>2</v>
      </c>
      <c r="P17" s="79">
        <f t="shared" si="48"/>
        <v>2</v>
      </c>
      <c r="Q17" s="79">
        <f t="shared" si="48"/>
        <v>2</v>
      </c>
      <c r="R17" s="79">
        <f t="shared" si="48"/>
        <v>2</v>
      </c>
      <c r="S17" s="79">
        <f t="shared" si="48"/>
        <v>1</v>
      </c>
      <c r="T17" s="79">
        <f t="shared" si="48"/>
        <v>1</v>
      </c>
      <c r="U17" s="79">
        <f t="shared" si="48"/>
        <v>1</v>
      </c>
      <c r="W17" s="79"/>
      <c r="X17" s="79"/>
      <c r="Y17" s="79"/>
      <c r="Z17" s="79"/>
      <c r="AA17" s="79"/>
      <c r="AB17" s="79"/>
      <c r="AC17" s="79">
        <f t="shared" si="49"/>
        <v>13</v>
      </c>
      <c r="AD17" s="80"/>
      <c r="AE17" s="80">
        <v>22</v>
      </c>
      <c r="AF17" s="4">
        <f t="shared" si="50"/>
        <v>22</v>
      </c>
      <c r="AI17" s="286"/>
      <c r="AK17" s="20"/>
      <c r="AL17" s="20"/>
      <c r="AM17" s="20"/>
      <c r="AN17" s="20"/>
      <c r="AO17" s="20"/>
      <c r="AP17" s="19"/>
      <c r="AQ17" s="19"/>
      <c r="AW17" s="66">
        <f t="shared" si="14"/>
        <v>0</v>
      </c>
      <c r="AX17" s="154">
        <f t="shared" si="15"/>
        <v>0</v>
      </c>
      <c r="AZ17" s="46">
        <f t="shared" si="31"/>
        <v>0</v>
      </c>
      <c r="BA17" s="316">
        <f t="shared" si="32"/>
        <v>0</v>
      </c>
      <c r="BB17" s="316">
        <f t="shared" si="33"/>
        <v>0</v>
      </c>
      <c r="BC17" s="316">
        <f t="shared" si="45"/>
        <v>0</v>
      </c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</row>
    <row r="18" spans="1:75" ht="15.75" hidden="1" customHeight="1">
      <c r="E18" s="83"/>
      <c r="F18" s="79">
        <f t="shared" si="47"/>
        <v>3</v>
      </c>
      <c r="G18" s="79">
        <f t="shared" si="47"/>
        <v>3</v>
      </c>
      <c r="H18" s="79">
        <f t="shared" si="47"/>
        <v>3</v>
      </c>
      <c r="I18" s="79">
        <f t="shared" si="47"/>
        <v>3</v>
      </c>
      <c r="J18" s="79">
        <f t="shared" si="48"/>
        <v>3</v>
      </c>
      <c r="K18" s="79">
        <f t="shared" si="48"/>
        <v>3</v>
      </c>
      <c r="L18" s="79">
        <f t="shared" si="48"/>
        <v>2</v>
      </c>
      <c r="M18" s="79">
        <f t="shared" si="48"/>
        <v>2</v>
      </c>
      <c r="N18" s="79">
        <f t="shared" si="48"/>
        <v>2</v>
      </c>
      <c r="O18" s="79">
        <f t="shared" si="48"/>
        <v>2</v>
      </c>
      <c r="P18" s="79">
        <f t="shared" si="48"/>
        <v>2</v>
      </c>
      <c r="Q18" s="79">
        <f t="shared" si="48"/>
        <v>2</v>
      </c>
      <c r="R18" s="79">
        <f t="shared" si="48"/>
        <v>2</v>
      </c>
      <c r="S18" s="79">
        <f t="shared" si="48"/>
        <v>1</v>
      </c>
      <c r="T18" s="79">
        <f t="shared" si="48"/>
        <v>1</v>
      </c>
      <c r="U18" s="79">
        <f t="shared" si="48"/>
        <v>1</v>
      </c>
      <c r="W18" s="79"/>
      <c r="X18" s="79"/>
      <c r="Y18" s="79"/>
      <c r="Z18" s="79"/>
      <c r="AA18" s="79"/>
      <c r="AB18" s="79"/>
      <c r="AC18" s="79">
        <f t="shared" si="49"/>
        <v>13</v>
      </c>
      <c r="AD18" s="80"/>
      <c r="AE18" s="80">
        <v>22</v>
      </c>
      <c r="AF18" s="4">
        <f t="shared" si="50"/>
        <v>22</v>
      </c>
      <c r="AI18" s="286"/>
      <c r="AK18" s="20"/>
      <c r="AL18" s="20"/>
      <c r="AM18" s="20"/>
      <c r="AN18" s="20"/>
      <c r="AO18" s="20"/>
      <c r="AP18" s="19"/>
      <c r="AQ18" s="19"/>
      <c r="AW18" s="66">
        <f t="shared" si="14"/>
        <v>0</v>
      </c>
      <c r="AX18" s="154">
        <f t="shared" si="15"/>
        <v>0</v>
      </c>
      <c r="AZ18" s="46">
        <f t="shared" si="31"/>
        <v>0</v>
      </c>
      <c r="BA18" s="316">
        <f t="shared" si="32"/>
        <v>0</v>
      </c>
      <c r="BB18" s="316">
        <f t="shared" si="33"/>
        <v>0</v>
      </c>
      <c r="BC18" s="316">
        <f t="shared" si="45"/>
        <v>0</v>
      </c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</row>
    <row r="19" spans="1:75" ht="15.75" hidden="1" customHeight="1">
      <c r="E19" s="83"/>
      <c r="F19" s="79">
        <f t="shared" si="47"/>
        <v>3</v>
      </c>
      <c r="G19" s="79">
        <f t="shared" si="47"/>
        <v>3</v>
      </c>
      <c r="H19" s="79">
        <f t="shared" si="47"/>
        <v>3</v>
      </c>
      <c r="I19" s="79">
        <f t="shared" si="47"/>
        <v>3</v>
      </c>
      <c r="J19" s="79">
        <f t="shared" si="48"/>
        <v>3</v>
      </c>
      <c r="K19" s="79">
        <f t="shared" si="48"/>
        <v>3</v>
      </c>
      <c r="L19" s="79">
        <f t="shared" si="48"/>
        <v>2</v>
      </c>
      <c r="M19" s="79">
        <f t="shared" si="48"/>
        <v>2</v>
      </c>
      <c r="N19" s="79">
        <f t="shared" si="48"/>
        <v>2</v>
      </c>
      <c r="O19" s="79">
        <f t="shared" si="48"/>
        <v>2</v>
      </c>
      <c r="P19" s="79">
        <f t="shared" si="48"/>
        <v>2</v>
      </c>
      <c r="Q19" s="79">
        <f t="shared" si="48"/>
        <v>2</v>
      </c>
      <c r="R19" s="79">
        <f t="shared" si="48"/>
        <v>2</v>
      </c>
      <c r="S19" s="79">
        <f t="shared" si="48"/>
        <v>1</v>
      </c>
      <c r="T19" s="79">
        <f t="shared" si="48"/>
        <v>1</v>
      </c>
      <c r="U19" s="79">
        <f t="shared" si="48"/>
        <v>1</v>
      </c>
      <c r="W19" s="79"/>
      <c r="X19" s="79"/>
      <c r="Y19" s="79"/>
      <c r="Z19" s="79"/>
      <c r="AA19" s="79"/>
      <c r="AB19" s="79"/>
      <c r="AC19" s="79">
        <f t="shared" si="49"/>
        <v>13</v>
      </c>
      <c r="AD19" s="80"/>
      <c r="AE19" s="80">
        <v>22</v>
      </c>
      <c r="AF19" s="4">
        <f t="shared" si="50"/>
        <v>22</v>
      </c>
      <c r="AI19" s="286"/>
      <c r="AK19" s="20"/>
      <c r="AL19" s="20"/>
      <c r="AM19" s="20"/>
      <c r="AN19" s="20"/>
      <c r="AO19" s="20"/>
      <c r="AP19" s="19"/>
      <c r="AQ19" s="19"/>
      <c r="AW19" s="66">
        <f t="shared" si="14"/>
        <v>0</v>
      </c>
      <c r="AX19" s="154">
        <f t="shared" si="15"/>
        <v>0</v>
      </c>
      <c r="AZ19" s="46">
        <f t="shared" si="31"/>
        <v>0</v>
      </c>
      <c r="BA19" s="316">
        <f t="shared" si="32"/>
        <v>0</v>
      </c>
      <c r="BB19" s="316">
        <f t="shared" si="33"/>
        <v>0</v>
      </c>
      <c r="BC19" s="316">
        <f t="shared" si="45"/>
        <v>0</v>
      </c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</row>
    <row r="20" spans="1:75" ht="15.75" hidden="1" customHeight="1">
      <c r="E20" s="83"/>
      <c r="F20" s="79">
        <f t="shared" si="47"/>
        <v>3</v>
      </c>
      <c r="G20" s="79">
        <f t="shared" si="47"/>
        <v>3</v>
      </c>
      <c r="H20" s="79">
        <f t="shared" si="47"/>
        <v>3</v>
      </c>
      <c r="I20" s="79">
        <f t="shared" si="47"/>
        <v>3</v>
      </c>
      <c r="J20" s="79">
        <f t="shared" si="48"/>
        <v>3</v>
      </c>
      <c r="K20" s="79">
        <f t="shared" si="48"/>
        <v>3</v>
      </c>
      <c r="L20" s="79">
        <f t="shared" si="48"/>
        <v>2</v>
      </c>
      <c r="M20" s="79">
        <f t="shared" si="48"/>
        <v>2</v>
      </c>
      <c r="N20" s="79">
        <f t="shared" si="48"/>
        <v>2</v>
      </c>
      <c r="O20" s="79">
        <f t="shared" si="48"/>
        <v>2</v>
      </c>
      <c r="P20" s="79">
        <f t="shared" si="48"/>
        <v>2</v>
      </c>
      <c r="Q20" s="79">
        <f t="shared" si="48"/>
        <v>2</v>
      </c>
      <c r="R20" s="79">
        <f t="shared" si="48"/>
        <v>2</v>
      </c>
      <c r="S20" s="79">
        <f t="shared" si="48"/>
        <v>1</v>
      </c>
      <c r="T20" s="79">
        <f t="shared" si="48"/>
        <v>1</v>
      </c>
      <c r="U20" s="79">
        <f t="shared" si="48"/>
        <v>1</v>
      </c>
      <c r="W20" s="79"/>
      <c r="X20" s="79"/>
      <c r="Y20" s="79"/>
      <c r="Z20" s="79"/>
      <c r="AA20" s="79"/>
      <c r="AB20" s="79"/>
      <c r="AC20" s="79">
        <f t="shared" si="49"/>
        <v>13</v>
      </c>
      <c r="AD20" s="80"/>
      <c r="AE20" s="80">
        <v>22</v>
      </c>
      <c r="AF20" s="4">
        <f t="shared" si="50"/>
        <v>22</v>
      </c>
      <c r="AI20" s="286"/>
      <c r="AK20" s="20"/>
      <c r="AL20" s="20"/>
      <c r="AM20" s="20"/>
      <c r="AN20" s="20"/>
      <c r="AO20" s="20"/>
      <c r="AP20" s="19"/>
      <c r="AQ20" s="19"/>
      <c r="AW20" s="66">
        <f t="shared" si="14"/>
        <v>0</v>
      </c>
      <c r="AX20" s="154">
        <f t="shared" si="15"/>
        <v>0</v>
      </c>
      <c r="AZ20" s="46">
        <f t="shared" si="31"/>
        <v>0</v>
      </c>
      <c r="BA20" s="316">
        <f t="shared" si="32"/>
        <v>0</v>
      </c>
      <c r="BB20" s="316">
        <f t="shared" si="33"/>
        <v>0</v>
      </c>
      <c r="BC20" s="316">
        <f t="shared" si="45"/>
        <v>0</v>
      </c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</row>
    <row r="21" spans="1:75" ht="15.75" hidden="1" customHeight="1">
      <c r="E21" s="83"/>
      <c r="F21" s="79">
        <f t="shared" si="47"/>
        <v>3</v>
      </c>
      <c r="G21" s="79">
        <f t="shared" si="47"/>
        <v>3</v>
      </c>
      <c r="H21" s="79">
        <f t="shared" si="47"/>
        <v>3</v>
      </c>
      <c r="I21" s="79">
        <f t="shared" si="47"/>
        <v>3</v>
      </c>
      <c r="J21" s="79">
        <f t="shared" si="48"/>
        <v>3</v>
      </c>
      <c r="K21" s="79">
        <f t="shared" si="48"/>
        <v>3</v>
      </c>
      <c r="L21" s="79">
        <f t="shared" si="48"/>
        <v>2</v>
      </c>
      <c r="M21" s="79">
        <f t="shared" si="48"/>
        <v>2</v>
      </c>
      <c r="N21" s="79">
        <f t="shared" si="48"/>
        <v>2</v>
      </c>
      <c r="O21" s="79">
        <f t="shared" si="48"/>
        <v>2</v>
      </c>
      <c r="P21" s="79">
        <f t="shared" si="48"/>
        <v>2</v>
      </c>
      <c r="Q21" s="79">
        <f t="shared" si="48"/>
        <v>2</v>
      </c>
      <c r="R21" s="79">
        <f t="shared" si="48"/>
        <v>2</v>
      </c>
      <c r="S21" s="79">
        <f t="shared" si="48"/>
        <v>1</v>
      </c>
      <c r="T21" s="79">
        <f t="shared" si="48"/>
        <v>1</v>
      </c>
      <c r="U21" s="79">
        <f t="shared" si="48"/>
        <v>1</v>
      </c>
      <c r="W21" s="79"/>
      <c r="X21" s="79"/>
      <c r="Y21" s="79"/>
      <c r="Z21" s="79"/>
      <c r="AA21" s="79"/>
      <c r="AB21" s="79"/>
      <c r="AC21" s="79">
        <f t="shared" si="49"/>
        <v>13</v>
      </c>
      <c r="AD21" s="80"/>
      <c r="AE21" s="80">
        <v>22</v>
      </c>
      <c r="AF21" s="4">
        <f t="shared" si="50"/>
        <v>22</v>
      </c>
      <c r="AI21" s="286"/>
      <c r="AK21" s="20"/>
      <c r="AL21" s="20"/>
      <c r="AM21" s="20"/>
      <c r="AN21" s="20"/>
      <c r="AO21" s="20"/>
      <c r="AP21" s="19"/>
      <c r="AQ21" s="19"/>
      <c r="AW21" s="66">
        <f t="shared" si="14"/>
        <v>0</v>
      </c>
      <c r="AX21" s="154">
        <f t="shared" si="15"/>
        <v>0</v>
      </c>
      <c r="AZ21" s="46">
        <f t="shared" si="31"/>
        <v>0</v>
      </c>
      <c r="BA21" s="316">
        <f t="shared" si="32"/>
        <v>0</v>
      </c>
      <c r="BB21" s="316">
        <f t="shared" si="33"/>
        <v>0</v>
      </c>
      <c r="BC21" s="316">
        <f t="shared" si="45"/>
        <v>0</v>
      </c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</row>
    <row r="22" spans="1:75" ht="15.75" hidden="1" customHeight="1">
      <c r="E22" s="83"/>
      <c r="F22" s="79">
        <f t="shared" si="47"/>
        <v>3</v>
      </c>
      <c r="G22" s="79">
        <f t="shared" si="47"/>
        <v>3</v>
      </c>
      <c r="H22" s="79">
        <f t="shared" si="47"/>
        <v>3</v>
      </c>
      <c r="I22" s="79">
        <f t="shared" si="47"/>
        <v>3</v>
      </c>
      <c r="J22" s="79">
        <f t="shared" si="48"/>
        <v>3</v>
      </c>
      <c r="K22" s="79">
        <f t="shared" si="48"/>
        <v>3</v>
      </c>
      <c r="L22" s="79">
        <f t="shared" si="48"/>
        <v>2</v>
      </c>
      <c r="M22" s="79">
        <f t="shared" si="48"/>
        <v>2</v>
      </c>
      <c r="N22" s="79">
        <f t="shared" si="48"/>
        <v>2</v>
      </c>
      <c r="O22" s="79">
        <f t="shared" si="48"/>
        <v>2</v>
      </c>
      <c r="P22" s="79">
        <f t="shared" si="48"/>
        <v>2</v>
      </c>
      <c r="Q22" s="79">
        <f t="shared" si="48"/>
        <v>2</v>
      </c>
      <c r="R22" s="79">
        <f t="shared" si="48"/>
        <v>2</v>
      </c>
      <c r="S22" s="79">
        <f t="shared" si="48"/>
        <v>1</v>
      </c>
      <c r="T22" s="79">
        <f t="shared" si="48"/>
        <v>1</v>
      </c>
      <c r="U22" s="79">
        <f t="shared" si="48"/>
        <v>1</v>
      </c>
      <c r="W22" s="79"/>
      <c r="X22" s="79"/>
      <c r="Y22" s="79"/>
      <c r="Z22" s="79"/>
      <c r="AA22" s="79"/>
      <c r="AB22" s="79"/>
      <c r="AC22" s="79">
        <f t="shared" si="49"/>
        <v>13</v>
      </c>
      <c r="AD22" s="80"/>
      <c r="AE22" s="80">
        <v>22</v>
      </c>
      <c r="AF22" s="4">
        <f t="shared" si="50"/>
        <v>22</v>
      </c>
      <c r="AI22" s="286"/>
      <c r="AK22" s="20"/>
      <c r="AL22" s="20"/>
      <c r="AM22" s="20"/>
      <c r="AN22" s="20"/>
      <c r="AO22" s="20"/>
      <c r="AP22" s="19"/>
      <c r="AQ22" s="19"/>
      <c r="AW22" s="66">
        <f t="shared" si="14"/>
        <v>0</v>
      </c>
      <c r="AX22" s="154">
        <f t="shared" si="15"/>
        <v>0</v>
      </c>
      <c r="AZ22" s="46">
        <f t="shared" si="31"/>
        <v>0</v>
      </c>
      <c r="BA22" s="316">
        <f t="shared" si="32"/>
        <v>0</v>
      </c>
      <c r="BB22" s="316">
        <f t="shared" si="33"/>
        <v>0</v>
      </c>
      <c r="BC22" s="316">
        <f t="shared" si="45"/>
        <v>0</v>
      </c>
      <c r="BM22" s="371"/>
      <c r="BN22" s="371"/>
      <c r="BO22" s="371"/>
      <c r="BP22" s="371"/>
      <c r="BQ22" s="371"/>
      <c r="BR22" s="371"/>
      <c r="BS22" s="371"/>
      <c r="BT22" s="371"/>
      <c r="BU22" s="371"/>
      <c r="BV22" s="371"/>
      <c r="BW22" s="371"/>
    </row>
    <row r="23" spans="1:75" ht="15.75" hidden="1" customHeight="1">
      <c r="E23" s="83"/>
      <c r="F23" s="79">
        <f t="shared" si="47"/>
        <v>3</v>
      </c>
      <c r="G23" s="79">
        <f t="shared" si="47"/>
        <v>3</v>
      </c>
      <c r="H23" s="79">
        <f t="shared" si="47"/>
        <v>3</v>
      </c>
      <c r="I23" s="79">
        <f t="shared" si="47"/>
        <v>3</v>
      </c>
      <c r="J23" s="79">
        <f t="shared" si="48"/>
        <v>3</v>
      </c>
      <c r="K23" s="79">
        <f t="shared" si="48"/>
        <v>3</v>
      </c>
      <c r="L23" s="79">
        <f t="shared" si="48"/>
        <v>2</v>
      </c>
      <c r="M23" s="79">
        <f t="shared" si="48"/>
        <v>2</v>
      </c>
      <c r="N23" s="79">
        <f t="shared" si="48"/>
        <v>2</v>
      </c>
      <c r="O23" s="79">
        <f t="shared" si="48"/>
        <v>2</v>
      </c>
      <c r="P23" s="79">
        <f t="shared" si="48"/>
        <v>2</v>
      </c>
      <c r="Q23" s="79">
        <f t="shared" si="48"/>
        <v>2</v>
      </c>
      <c r="R23" s="79">
        <f t="shared" si="48"/>
        <v>2</v>
      </c>
      <c r="S23" s="79">
        <f t="shared" si="48"/>
        <v>1</v>
      </c>
      <c r="T23" s="79">
        <f t="shared" si="48"/>
        <v>1</v>
      </c>
      <c r="U23" s="79">
        <f t="shared" si="48"/>
        <v>1</v>
      </c>
      <c r="W23" s="79"/>
      <c r="X23" s="79"/>
      <c r="Y23" s="79"/>
      <c r="Z23" s="79"/>
      <c r="AA23" s="79"/>
      <c r="AB23" s="79"/>
      <c r="AC23" s="79">
        <f t="shared" si="49"/>
        <v>13</v>
      </c>
      <c r="AD23" s="80"/>
      <c r="AE23" s="80">
        <v>22</v>
      </c>
      <c r="AF23" s="4">
        <f t="shared" si="50"/>
        <v>22</v>
      </c>
      <c r="AI23" s="286"/>
      <c r="AK23" s="20"/>
      <c r="AL23" s="20"/>
      <c r="AM23" s="20"/>
      <c r="AN23" s="20"/>
      <c r="AO23" s="20"/>
      <c r="AP23" s="19"/>
      <c r="AQ23" s="19"/>
      <c r="AW23" s="66">
        <f t="shared" si="14"/>
        <v>0</v>
      </c>
      <c r="AX23" s="154">
        <f t="shared" si="15"/>
        <v>0</v>
      </c>
      <c r="AZ23" s="46">
        <f t="shared" si="31"/>
        <v>0</v>
      </c>
      <c r="BA23" s="316">
        <f t="shared" si="32"/>
        <v>0</v>
      </c>
      <c r="BB23" s="316">
        <f t="shared" si="33"/>
        <v>0</v>
      </c>
      <c r="BC23" s="316">
        <f t="shared" si="45"/>
        <v>0</v>
      </c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</row>
    <row r="24" spans="1:75" ht="15.75" hidden="1" customHeight="1">
      <c r="E24" s="83"/>
      <c r="F24" s="79">
        <f t="shared" si="47"/>
        <v>3</v>
      </c>
      <c r="G24" s="79">
        <f t="shared" si="47"/>
        <v>3</v>
      </c>
      <c r="H24" s="79">
        <f t="shared" si="47"/>
        <v>3</v>
      </c>
      <c r="I24" s="79">
        <f t="shared" si="47"/>
        <v>3</v>
      </c>
      <c r="J24" s="79">
        <f t="shared" si="48"/>
        <v>3</v>
      </c>
      <c r="K24" s="79">
        <f t="shared" si="48"/>
        <v>3</v>
      </c>
      <c r="L24" s="79">
        <f t="shared" si="48"/>
        <v>2</v>
      </c>
      <c r="M24" s="79">
        <f t="shared" si="48"/>
        <v>2</v>
      </c>
      <c r="N24" s="79">
        <f t="shared" si="48"/>
        <v>2</v>
      </c>
      <c r="O24" s="79">
        <f t="shared" si="48"/>
        <v>2</v>
      </c>
      <c r="P24" s="79">
        <f t="shared" si="48"/>
        <v>2</v>
      </c>
      <c r="Q24" s="79">
        <f t="shared" si="48"/>
        <v>2</v>
      </c>
      <c r="R24" s="79">
        <f t="shared" si="48"/>
        <v>2</v>
      </c>
      <c r="S24" s="79">
        <f t="shared" si="48"/>
        <v>1</v>
      </c>
      <c r="T24" s="79">
        <f t="shared" si="48"/>
        <v>1</v>
      </c>
      <c r="U24" s="79">
        <f t="shared" si="48"/>
        <v>1</v>
      </c>
      <c r="W24" s="79"/>
      <c r="X24" s="79"/>
      <c r="Y24" s="79"/>
      <c r="Z24" s="79"/>
      <c r="AA24" s="79"/>
      <c r="AB24" s="79"/>
      <c r="AC24" s="79">
        <f t="shared" si="49"/>
        <v>13</v>
      </c>
      <c r="AD24" s="80"/>
      <c r="AE24" s="80">
        <v>22</v>
      </c>
      <c r="AF24" s="4">
        <f t="shared" si="50"/>
        <v>22</v>
      </c>
      <c r="AI24" s="286"/>
      <c r="AK24" s="20"/>
      <c r="AL24" s="20"/>
      <c r="AM24" s="20"/>
      <c r="AN24" s="20"/>
      <c r="AO24" s="20"/>
      <c r="AP24" s="19"/>
      <c r="AQ24" s="19"/>
      <c r="AW24" s="66">
        <f t="shared" si="14"/>
        <v>0</v>
      </c>
      <c r="AX24" s="154">
        <f t="shared" si="15"/>
        <v>0</v>
      </c>
      <c r="AZ24" s="46">
        <f t="shared" si="31"/>
        <v>0</v>
      </c>
      <c r="BA24" s="316">
        <f t="shared" si="32"/>
        <v>0</v>
      </c>
      <c r="BB24" s="316">
        <f t="shared" si="33"/>
        <v>0</v>
      </c>
      <c r="BC24" s="316">
        <f t="shared" si="45"/>
        <v>0</v>
      </c>
      <c r="BM24" s="371"/>
      <c r="BN24" s="371"/>
      <c r="BO24" s="371"/>
      <c r="BP24" s="371"/>
      <c r="BQ24" s="371"/>
      <c r="BR24" s="371"/>
      <c r="BS24" s="371"/>
      <c r="BT24" s="371"/>
      <c r="BU24" s="371"/>
      <c r="BV24" s="371"/>
      <c r="BW24" s="371"/>
    </row>
    <row r="25" spans="1:75" ht="15.75" hidden="1" customHeight="1">
      <c r="E25" s="83"/>
      <c r="F25" s="79">
        <f t="shared" si="47"/>
        <v>3</v>
      </c>
      <c r="G25" s="79">
        <f t="shared" si="47"/>
        <v>3</v>
      </c>
      <c r="H25" s="79">
        <f t="shared" si="47"/>
        <v>3</v>
      </c>
      <c r="I25" s="79">
        <f t="shared" si="47"/>
        <v>3</v>
      </c>
      <c r="J25" s="79">
        <f t="shared" si="48"/>
        <v>3</v>
      </c>
      <c r="K25" s="79">
        <f t="shared" si="48"/>
        <v>3</v>
      </c>
      <c r="L25" s="79">
        <f t="shared" si="48"/>
        <v>2</v>
      </c>
      <c r="M25" s="79">
        <f t="shared" si="48"/>
        <v>2</v>
      </c>
      <c r="N25" s="79">
        <f t="shared" si="48"/>
        <v>2</v>
      </c>
      <c r="O25" s="79">
        <f t="shared" si="48"/>
        <v>2</v>
      </c>
      <c r="P25" s="79">
        <f t="shared" si="48"/>
        <v>2</v>
      </c>
      <c r="Q25" s="79">
        <f t="shared" si="48"/>
        <v>2</v>
      </c>
      <c r="R25" s="79">
        <f t="shared" si="48"/>
        <v>2</v>
      </c>
      <c r="S25" s="79">
        <f t="shared" si="48"/>
        <v>1</v>
      </c>
      <c r="T25" s="79">
        <f t="shared" si="48"/>
        <v>1</v>
      </c>
      <c r="U25" s="79">
        <f t="shared" si="48"/>
        <v>1</v>
      </c>
      <c r="W25" s="79"/>
      <c r="X25" s="79"/>
      <c r="Y25" s="79"/>
      <c r="Z25" s="79"/>
      <c r="AA25" s="79"/>
      <c r="AB25" s="79"/>
      <c r="AC25" s="79">
        <f t="shared" si="49"/>
        <v>13</v>
      </c>
      <c r="AD25" s="80"/>
      <c r="AE25" s="80">
        <v>22</v>
      </c>
      <c r="AF25" s="4">
        <f t="shared" si="50"/>
        <v>22</v>
      </c>
      <c r="AI25" s="286"/>
      <c r="AK25" s="20"/>
      <c r="AL25" s="20"/>
      <c r="AM25" s="20"/>
      <c r="AN25" s="20"/>
      <c r="AO25" s="20"/>
      <c r="AP25" s="19"/>
      <c r="AQ25" s="19"/>
      <c r="AW25" s="66">
        <f t="shared" si="14"/>
        <v>0</v>
      </c>
      <c r="AX25" s="154">
        <f t="shared" si="15"/>
        <v>0</v>
      </c>
      <c r="AZ25" s="46">
        <f t="shared" si="31"/>
        <v>0</v>
      </c>
      <c r="BA25" s="316">
        <f t="shared" si="32"/>
        <v>0</v>
      </c>
      <c r="BB25" s="316">
        <f t="shared" si="33"/>
        <v>0</v>
      </c>
      <c r="BC25" s="316">
        <f t="shared" si="45"/>
        <v>0</v>
      </c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</row>
    <row r="26" spans="1:75" ht="15.75" hidden="1" customHeight="1">
      <c r="E26" s="83"/>
      <c r="F26" s="79">
        <f t="shared" si="47"/>
        <v>3</v>
      </c>
      <c r="G26" s="79">
        <f t="shared" si="47"/>
        <v>3</v>
      </c>
      <c r="H26" s="79">
        <f t="shared" si="47"/>
        <v>3</v>
      </c>
      <c r="I26" s="79">
        <f t="shared" si="47"/>
        <v>3</v>
      </c>
      <c r="J26" s="79">
        <f t="shared" si="48"/>
        <v>3</v>
      </c>
      <c r="K26" s="79">
        <f t="shared" si="48"/>
        <v>3</v>
      </c>
      <c r="L26" s="79">
        <f t="shared" si="48"/>
        <v>2</v>
      </c>
      <c r="M26" s="79">
        <f t="shared" si="48"/>
        <v>2</v>
      </c>
      <c r="N26" s="79">
        <f t="shared" si="48"/>
        <v>2</v>
      </c>
      <c r="O26" s="79">
        <f t="shared" si="48"/>
        <v>2</v>
      </c>
      <c r="P26" s="79">
        <f t="shared" si="48"/>
        <v>2</v>
      </c>
      <c r="Q26" s="79">
        <f t="shared" si="48"/>
        <v>2</v>
      </c>
      <c r="R26" s="79">
        <f t="shared" si="48"/>
        <v>2</v>
      </c>
      <c r="S26" s="79">
        <f t="shared" si="48"/>
        <v>1</v>
      </c>
      <c r="T26" s="79">
        <f t="shared" si="48"/>
        <v>1</v>
      </c>
      <c r="U26" s="79">
        <f t="shared" si="48"/>
        <v>1</v>
      </c>
      <c r="W26" s="79"/>
      <c r="X26" s="79"/>
      <c r="Y26" s="79"/>
      <c r="Z26" s="79"/>
      <c r="AA26" s="79"/>
      <c r="AB26" s="79"/>
      <c r="AC26" s="79">
        <f t="shared" si="49"/>
        <v>13</v>
      </c>
      <c r="AD26" s="80"/>
      <c r="AE26" s="80">
        <v>22</v>
      </c>
      <c r="AF26" s="4">
        <f t="shared" si="50"/>
        <v>22</v>
      </c>
      <c r="AI26" s="286"/>
      <c r="AK26" s="20"/>
      <c r="AL26" s="20"/>
      <c r="AM26" s="20"/>
      <c r="AN26" s="20"/>
      <c r="AO26" s="20"/>
      <c r="AP26" s="19"/>
      <c r="AQ26" s="19"/>
      <c r="AW26" s="66">
        <f t="shared" si="14"/>
        <v>0</v>
      </c>
      <c r="AX26" s="154">
        <f t="shared" si="15"/>
        <v>0</v>
      </c>
      <c r="AZ26" s="46">
        <f t="shared" si="31"/>
        <v>0</v>
      </c>
      <c r="BA26" s="316">
        <f t="shared" si="32"/>
        <v>0</v>
      </c>
      <c r="BB26" s="316">
        <f t="shared" si="33"/>
        <v>0</v>
      </c>
      <c r="BC26" s="316">
        <f t="shared" si="45"/>
        <v>0</v>
      </c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</row>
    <row r="27" spans="1:75" ht="15.75" hidden="1" customHeight="1">
      <c r="E27" s="83"/>
      <c r="F27" s="79">
        <f t="shared" si="47"/>
        <v>3</v>
      </c>
      <c r="G27" s="79">
        <f t="shared" si="47"/>
        <v>3</v>
      </c>
      <c r="H27" s="79">
        <f t="shared" si="47"/>
        <v>3</v>
      </c>
      <c r="I27" s="79">
        <f t="shared" si="47"/>
        <v>3</v>
      </c>
      <c r="J27" s="79">
        <f t="shared" si="48"/>
        <v>3</v>
      </c>
      <c r="K27" s="79">
        <f t="shared" si="48"/>
        <v>3</v>
      </c>
      <c r="L27" s="79">
        <f t="shared" si="48"/>
        <v>2</v>
      </c>
      <c r="M27" s="79">
        <f t="shared" si="48"/>
        <v>2</v>
      </c>
      <c r="N27" s="79">
        <f t="shared" si="48"/>
        <v>2</v>
      </c>
      <c r="O27" s="79">
        <f t="shared" si="48"/>
        <v>2</v>
      </c>
      <c r="P27" s="79">
        <f t="shared" si="48"/>
        <v>2</v>
      </c>
      <c r="Q27" s="79">
        <f t="shared" si="48"/>
        <v>2</v>
      </c>
      <c r="R27" s="79">
        <f t="shared" si="48"/>
        <v>2</v>
      </c>
      <c r="S27" s="79">
        <f t="shared" si="48"/>
        <v>1</v>
      </c>
      <c r="T27" s="79">
        <f t="shared" si="48"/>
        <v>1</v>
      </c>
      <c r="U27" s="79">
        <f t="shared" si="48"/>
        <v>1</v>
      </c>
      <c r="W27" s="79"/>
      <c r="X27" s="79"/>
      <c r="Y27" s="79"/>
      <c r="Z27" s="79"/>
      <c r="AA27" s="79"/>
      <c r="AB27" s="79"/>
      <c r="AC27" s="79">
        <f t="shared" si="49"/>
        <v>13</v>
      </c>
      <c r="AD27" s="80"/>
      <c r="AE27" s="80">
        <v>22</v>
      </c>
      <c r="AF27" s="4">
        <f t="shared" si="50"/>
        <v>22</v>
      </c>
      <c r="AI27" s="286"/>
      <c r="AK27" s="20"/>
      <c r="AL27" s="20"/>
      <c r="AM27" s="20"/>
      <c r="AN27" s="20"/>
      <c r="AO27" s="20"/>
      <c r="AP27" s="19"/>
      <c r="AQ27" s="19"/>
      <c r="AW27" s="66">
        <f t="shared" si="14"/>
        <v>0</v>
      </c>
      <c r="AX27" s="154">
        <f t="shared" si="15"/>
        <v>0</v>
      </c>
      <c r="AZ27" s="46">
        <f t="shared" si="31"/>
        <v>0</v>
      </c>
      <c r="BA27" s="316">
        <f t="shared" si="32"/>
        <v>0</v>
      </c>
      <c r="BB27" s="316">
        <f t="shared" si="33"/>
        <v>0</v>
      </c>
      <c r="BC27" s="316">
        <f t="shared" si="45"/>
        <v>0</v>
      </c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</row>
    <row r="28" spans="1:75" ht="15.75" hidden="1" customHeight="1">
      <c r="E28" s="83"/>
      <c r="F28" s="79">
        <f t="shared" si="47"/>
        <v>3</v>
      </c>
      <c r="G28" s="79">
        <f t="shared" si="47"/>
        <v>3</v>
      </c>
      <c r="H28" s="79">
        <f t="shared" si="47"/>
        <v>3</v>
      </c>
      <c r="I28" s="79">
        <f t="shared" si="47"/>
        <v>3</v>
      </c>
      <c r="J28" s="79">
        <f t="shared" si="48"/>
        <v>3</v>
      </c>
      <c r="K28" s="79">
        <f t="shared" si="48"/>
        <v>3</v>
      </c>
      <c r="L28" s="79">
        <f t="shared" si="48"/>
        <v>2</v>
      </c>
      <c r="M28" s="79">
        <f t="shared" si="48"/>
        <v>2</v>
      </c>
      <c r="N28" s="79">
        <f t="shared" si="48"/>
        <v>2</v>
      </c>
      <c r="O28" s="79">
        <f t="shared" si="48"/>
        <v>2</v>
      </c>
      <c r="P28" s="79">
        <f t="shared" si="48"/>
        <v>2</v>
      </c>
      <c r="Q28" s="79">
        <f t="shared" si="48"/>
        <v>2</v>
      </c>
      <c r="R28" s="79">
        <f t="shared" si="48"/>
        <v>2</v>
      </c>
      <c r="S28" s="79">
        <f t="shared" si="48"/>
        <v>1</v>
      </c>
      <c r="T28" s="79">
        <f t="shared" si="48"/>
        <v>1</v>
      </c>
      <c r="U28" s="79">
        <f t="shared" si="48"/>
        <v>1</v>
      </c>
      <c r="W28" s="79"/>
      <c r="X28" s="79"/>
      <c r="Y28" s="79"/>
      <c r="Z28" s="79"/>
      <c r="AA28" s="79"/>
      <c r="AB28" s="79"/>
      <c r="AC28" s="79">
        <f t="shared" si="49"/>
        <v>13</v>
      </c>
      <c r="AD28" s="80"/>
      <c r="AE28" s="80">
        <v>22</v>
      </c>
      <c r="AF28" s="4">
        <f t="shared" si="50"/>
        <v>22</v>
      </c>
      <c r="AI28" s="286"/>
      <c r="AK28" s="20"/>
      <c r="AL28" s="20"/>
      <c r="AM28" s="20"/>
      <c r="AN28" s="20"/>
      <c r="AO28" s="20"/>
      <c r="AP28" s="19"/>
      <c r="AQ28" s="19"/>
      <c r="AW28" s="66">
        <f t="shared" si="14"/>
        <v>0</v>
      </c>
      <c r="AX28" s="154">
        <f t="shared" si="15"/>
        <v>0</v>
      </c>
      <c r="AZ28" s="46">
        <f t="shared" si="31"/>
        <v>0</v>
      </c>
      <c r="BA28" s="316">
        <f t="shared" si="32"/>
        <v>0</v>
      </c>
      <c r="BB28" s="316">
        <f t="shared" si="33"/>
        <v>0</v>
      </c>
      <c r="BC28" s="316">
        <f t="shared" si="45"/>
        <v>0</v>
      </c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</row>
    <row r="29" spans="1:75" ht="15.75" hidden="1" customHeight="1">
      <c r="E29" s="83"/>
      <c r="F29" s="79">
        <f t="shared" si="47"/>
        <v>3</v>
      </c>
      <c r="G29" s="79">
        <f t="shared" si="47"/>
        <v>3</v>
      </c>
      <c r="H29" s="79">
        <f t="shared" si="47"/>
        <v>3</v>
      </c>
      <c r="I29" s="79">
        <f t="shared" si="47"/>
        <v>3</v>
      </c>
      <c r="J29" s="79">
        <f t="shared" si="48"/>
        <v>3</v>
      </c>
      <c r="K29" s="79">
        <f t="shared" si="48"/>
        <v>3</v>
      </c>
      <c r="L29" s="79">
        <f t="shared" si="48"/>
        <v>2</v>
      </c>
      <c r="M29" s="79">
        <f t="shared" si="48"/>
        <v>2</v>
      </c>
      <c r="N29" s="79">
        <f t="shared" si="48"/>
        <v>2</v>
      </c>
      <c r="O29" s="79">
        <f t="shared" si="48"/>
        <v>2</v>
      </c>
      <c r="P29" s="79">
        <f t="shared" si="48"/>
        <v>2</v>
      </c>
      <c r="Q29" s="79">
        <f t="shared" si="48"/>
        <v>2</v>
      </c>
      <c r="R29" s="79">
        <f t="shared" si="48"/>
        <v>2</v>
      </c>
      <c r="S29" s="79">
        <f t="shared" si="48"/>
        <v>1</v>
      </c>
      <c r="T29" s="79">
        <f t="shared" si="48"/>
        <v>1</v>
      </c>
      <c r="U29" s="79">
        <f t="shared" si="48"/>
        <v>1</v>
      </c>
      <c r="W29" s="79"/>
      <c r="X29" s="79"/>
      <c r="Y29" s="79"/>
      <c r="Z29" s="79"/>
      <c r="AA29" s="79"/>
      <c r="AB29" s="79"/>
      <c r="AC29" s="79">
        <f t="shared" si="49"/>
        <v>13</v>
      </c>
      <c r="AD29" s="80"/>
      <c r="AE29" s="80">
        <v>22</v>
      </c>
      <c r="AF29" s="4">
        <f t="shared" si="50"/>
        <v>22</v>
      </c>
      <c r="AI29" s="286"/>
      <c r="AK29" s="20">
        <f t="shared" ref="AK29" si="51">IF(F29&lt;2.65,1,0)</f>
        <v>0</v>
      </c>
      <c r="AL29" s="20">
        <f t="shared" ref="AL29" si="52">IF(G29&lt;2.65,1,0)</f>
        <v>0</v>
      </c>
      <c r="AM29" s="20">
        <f t="shared" ref="AM29" si="53">IF(H29&lt;2.65,1,0)</f>
        <v>0</v>
      </c>
      <c r="AN29" s="20">
        <f t="shared" ref="AN29" si="54">IF(I29&lt;2.65,1,0)</f>
        <v>0</v>
      </c>
      <c r="AO29" s="20">
        <f t="shared" ref="AO29" si="55">IF(K29&lt;2.65,1,0)</f>
        <v>0</v>
      </c>
      <c r="AP29" s="19">
        <f>IF(J29&lt;2.65,1,0)</f>
        <v>0</v>
      </c>
      <c r="AQ29" s="19"/>
      <c r="AW29" s="66">
        <f t="shared" si="14"/>
        <v>0</v>
      </c>
      <c r="AX29" s="154">
        <f t="shared" si="15"/>
        <v>0</v>
      </c>
      <c r="AZ29" s="46">
        <f t="shared" si="31"/>
        <v>0</v>
      </c>
      <c r="BA29" s="316">
        <f t="shared" si="32"/>
        <v>0</v>
      </c>
      <c r="BB29" s="316">
        <f t="shared" si="33"/>
        <v>0</v>
      </c>
      <c r="BC29" s="316">
        <f t="shared" si="45"/>
        <v>0</v>
      </c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</row>
    <row r="30" spans="1:75" ht="4.5" customHeight="1" thickBot="1">
      <c r="E30" s="83"/>
      <c r="W30" s="79"/>
      <c r="X30" s="79"/>
      <c r="Y30" s="79"/>
      <c r="Z30" s="79"/>
      <c r="AA30" s="79"/>
      <c r="AB30" s="79"/>
      <c r="AC30" s="79"/>
      <c r="AD30" s="80"/>
      <c r="AE30" s="80"/>
      <c r="AI30" s="286"/>
      <c r="AK30" s="20"/>
      <c r="AL30" s="20"/>
      <c r="AM30" s="20"/>
      <c r="AN30" s="20"/>
      <c r="AO30" s="20"/>
      <c r="AW30" s="66"/>
      <c r="AZ30" s="46"/>
      <c r="BA30" s="316"/>
      <c r="BB30" s="316"/>
      <c r="BC30" s="316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</row>
    <row r="31" spans="1:75" ht="13.5" customHeight="1" thickBot="1">
      <c r="B31" s="85"/>
      <c r="C31" s="86" t="s">
        <v>134</v>
      </c>
      <c r="D31" s="14" t="s">
        <v>14</v>
      </c>
      <c r="E31" s="14" t="s">
        <v>15</v>
      </c>
      <c r="F31" s="226" t="s">
        <v>4</v>
      </c>
      <c r="G31" s="16" t="s">
        <v>5</v>
      </c>
      <c r="H31" s="2" t="s">
        <v>6</v>
      </c>
      <c r="I31" s="396" t="s">
        <v>7</v>
      </c>
      <c r="J31" s="397" t="s">
        <v>8</v>
      </c>
      <c r="K31" s="398" t="s">
        <v>9</v>
      </c>
      <c r="L31" s="11" t="s">
        <v>10</v>
      </c>
      <c r="M31" s="168" t="s">
        <v>11</v>
      </c>
      <c r="N31" s="71" t="s">
        <v>95</v>
      </c>
      <c r="O31" s="72" t="s">
        <v>12</v>
      </c>
      <c r="P31" s="72" t="s">
        <v>13</v>
      </c>
      <c r="Q31" s="72" t="s">
        <v>96</v>
      </c>
      <c r="R31" s="233" t="s">
        <v>97</v>
      </c>
      <c r="S31" s="18" t="s">
        <v>118</v>
      </c>
      <c r="T31" s="15" t="s">
        <v>18</v>
      </c>
      <c r="U31" s="9" t="s">
        <v>19</v>
      </c>
      <c r="V31" s="357"/>
      <c r="W31" s="358"/>
      <c r="X31" s="358"/>
      <c r="Y31" s="358"/>
      <c r="Z31" s="358"/>
      <c r="AA31" s="358"/>
      <c r="AB31" s="358"/>
      <c r="AC31" s="349"/>
      <c r="AD31" s="348"/>
      <c r="AE31" s="348"/>
      <c r="AF31" s="348"/>
      <c r="AG31" s="349"/>
      <c r="AH31" s="350"/>
      <c r="AI31" s="286"/>
      <c r="AJ31" s="228" t="s">
        <v>16</v>
      </c>
      <c r="AK31" s="19" t="s">
        <v>26</v>
      </c>
      <c r="AL31" s="19" t="s">
        <v>27</v>
      </c>
      <c r="AM31" s="19" t="s">
        <v>28</v>
      </c>
      <c r="AN31" s="19" t="s">
        <v>29</v>
      </c>
      <c r="AO31" s="19" t="s">
        <v>30</v>
      </c>
      <c r="AP31" s="19" t="s">
        <v>31</v>
      </c>
      <c r="AQ31" s="19" t="s">
        <v>36</v>
      </c>
      <c r="AR31" s="19" t="s">
        <v>37</v>
      </c>
      <c r="AS31" s="19" t="s">
        <v>113</v>
      </c>
      <c r="AT31" s="19" t="s">
        <v>114</v>
      </c>
      <c r="AU31" s="155" t="s">
        <v>115</v>
      </c>
      <c r="AW31" s="66">
        <f t="shared" si="14"/>
        <v>0</v>
      </c>
      <c r="AX31" s="154">
        <f t="shared" si="15"/>
        <v>0</v>
      </c>
      <c r="AZ31" s="46">
        <f t="shared" si="31"/>
        <v>0</v>
      </c>
      <c r="BA31" s="316">
        <f t="shared" ref="BA31:BA58" si="56">IF(F31&lt;2.7,1,0)</f>
        <v>0</v>
      </c>
      <c r="BB31" s="316">
        <f t="shared" ref="BB31:BB58" si="57">IF(G31&lt;2.7,1,0)</f>
        <v>0</v>
      </c>
      <c r="BC31" s="316">
        <f t="shared" ref="BC31:BC58" si="58">IF(H31&lt;2.7,1,0)</f>
        <v>0</v>
      </c>
      <c r="BG31" s="38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</row>
    <row r="32" spans="1:75" ht="13.5" customHeight="1" thickBot="1">
      <c r="A32" s="4">
        <f t="shared" ref="A32:A58" si="59">AY32</f>
        <v>0</v>
      </c>
      <c r="B32" s="282" t="s">
        <v>52</v>
      </c>
      <c r="C32" s="314" t="s">
        <v>62</v>
      </c>
      <c r="D32" s="182">
        <f t="shared" ref="D32:D39" si="60">IF(AF32=0,ROUND(E32,0),IF(AF32=1,ROUND(E32-1,0),2))</f>
        <v>4</v>
      </c>
      <c r="E32" s="224">
        <f t="shared" ref="E32:E38" si="61">(F32*F44+G32*G44+H32*H44+I32*I44+J32*J44+K32*K44+L32*L44+M32*M43)/AF46</f>
        <v>3.7955265815265817</v>
      </c>
      <c r="F32" s="315">
        <v>4.7</v>
      </c>
      <c r="G32" s="324">
        <v>3</v>
      </c>
      <c r="H32" s="183">
        <v>4</v>
      </c>
      <c r="I32" s="184">
        <v>3</v>
      </c>
      <c r="J32" s="414">
        <v>3.7</v>
      </c>
      <c r="K32" s="310">
        <f>2+V32*3.4/37</f>
        <v>3.9297297297297296</v>
      </c>
      <c r="L32" s="410">
        <f t="shared" ref="L32:L38" si="62">(N32*N44+O32*O44+P32*P44+Q32*Q44+R32*R44+S32*S44+T32*T44+U32*U44)/AC45</f>
        <v>4.2561978021978026</v>
      </c>
      <c r="M32" s="180">
        <v>4</v>
      </c>
      <c r="N32" s="185">
        <v>4</v>
      </c>
      <c r="O32" s="185">
        <v>4</v>
      </c>
      <c r="P32" s="185">
        <v>5</v>
      </c>
      <c r="Q32" s="185">
        <v>4</v>
      </c>
      <c r="R32" s="308">
        <v>4</v>
      </c>
      <c r="S32" s="309">
        <f>2+(W32+2*AA32+2*AB32)*3.4/25</f>
        <v>4.3119999999999994</v>
      </c>
      <c r="T32" s="185">
        <f>5-X32*2/7</f>
        <v>4.4285714285714288</v>
      </c>
      <c r="U32" s="310">
        <f>2.7*(1+(Y32+Z32)/20)</f>
        <v>4.59</v>
      </c>
      <c r="V32" s="418">
        <v>21</v>
      </c>
      <c r="W32" s="318">
        <v>17</v>
      </c>
      <c r="X32" s="318">
        <v>2</v>
      </c>
      <c r="Y32" s="318">
        <v>3</v>
      </c>
      <c r="Z32" s="318">
        <v>11</v>
      </c>
      <c r="AA32" s="318"/>
      <c r="AB32" s="351"/>
      <c r="AC32" s="352">
        <f t="shared" ref="AC32" si="63">IF(D32&gt;2.5,0,1)</f>
        <v>0</v>
      </c>
      <c r="AD32" s="353">
        <v>3</v>
      </c>
      <c r="AE32" s="297">
        <v>3</v>
      </c>
      <c r="AF32" s="354">
        <f>AJ32</f>
        <v>0</v>
      </c>
      <c r="AG32" s="355">
        <f>AF32-AD32</f>
        <v>-3</v>
      </c>
      <c r="AH32" s="356">
        <f>AH12</f>
        <v>40</v>
      </c>
      <c r="AI32" s="286"/>
      <c r="AJ32" s="205">
        <f t="shared" ref="AJ32:AJ39" si="64">SUM(AK32:AR32)</f>
        <v>0</v>
      </c>
      <c r="AK32" s="88">
        <f t="shared" ref="AK32" si="65">IF(F32&lt;2.6,1,0)</f>
        <v>0</v>
      </c>
      <c r="AL32" s="89">
        <f t="shared" ref="AL32" si="66">IF(G32&lt;2.6,1,0)</f>
        <v>0</v>
      </c>
      <c r="AM32" s="90">
        <f t="shared" ref="AM32" si="67">IF(H32&lt;2.6,1,0)</f>
        <v>0</v>
      </c>
      <c r="AN32" s="91">
        <f t="shared" ref="AN32" si="68">IF(I32&lt;2.6,1,0)</f>
        <v>0</v>
      </c>
      <c r="AO32" s="89">
        <f t="shared" ref="AO32" si="69">IF(K32&lt;2.6,1,0)</f>
        <v>0</v>
      </c>
      <c r="AP32" s="92">
        <f t="shared" ref="AP32:AP39" si="70">IF(J32&lt;2.6,1,0)</f>
        <v>0</v>
      </c>
      <c r="AQ32" s="215">
        <f>IF(N32&lt;2.6,1,0)</f>
        <v>0</v>
      </c>
      <c r="AR32" s="216">
        <f t="shared" ref="AR32" si="71">IF(O32&lt;2.6,1,0)</f>
        <v>0</v>
      </c>
      <c r="AS32" s="216">
        <f t="shared" ref="AS32" si="72">IF(P32&lt;2.6,1,0)</f>
        <v>0</v>
      </c>
      <c r="AT32" s="216">
        <f t="shared" ref="AT32" si="73">IF(Q32&lt;2.6,1,0)</f>
        <v>0</v>
      </c>
      <c r="AU32" s="217">
        <f t="shared" ref="AU32" si="74">IF(R32&lt;2.6,1,0)</f>
        <v>0</v>
      </c>
      <c r="AV32" s="44">
        <f>SUM(AQ32:AU32)</f>
        <v>0</v>
      </c>
      <c r="AW32" s="320">
        <f t="shared" ref="AW32:AW58" si="75">SUM(AK32:AM32)</f>
        <v>0</v>
      </c>
      <c r="AX32" s="56">
        <f t="shared" ref="AX32:AX58" si="76">SUM(AN32:AP32)</f>
        <v>0</v>
      </c>
      <c r="AY32" s="320">
        <f t="shared" ref="AY32:AY58" si="77">SUM(AW32:AX32)</f>
        <v>0</v>
      </c>
      <c r="AZ32" s="320">
        <f t="shared" si="31"/>
        <v>0</v>
      </c>
      <c r="BA32" s="160"/>
      <c r="BB32" s="160"/>
      <c r="BC32" s="160">
        <v>1</v>
      </c>
      <c r="BD32" s="369">
        <f>SUM(F32:H32)/3</f>
        <v>3.9</v>
      </c>
      <c r="BE32" s="377">
        <f>SUM(I32:K32)/3</f>
        <v>3.5432432432432432</v>
      </c>
      <c r="BF32" s="160">
        <f>SUM(N32:R32)/5</f>
        <v>4.2</v>
      </c>
      <c r="BG32" s="426" t="s">
        <v>154</v>
      </c>
      <c r="BH32" s="379">
        <f>IF(D32=5,1,0)</f>
        <v>0</v>
      </c>
      <c r="BI32" s="317">
        <f>IF(D32=4,1,0)</f>
        <v>1</v>
      </c>
      <c r="BJ32" s="317">
        <f>IF(D32=3,1,0)</f>
        <v>0</v>
      </c>
      <c r="BK32" s="317">
        <f>IF(D32=2,1,0)</f>
        <v>0</v>
      </c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</row>
    <row r="33" spans="1:75" ht="13.5" customHeight="1">
      <c r="A33" s="4">
        <f t="shared" si="59"/>
        <v>0</v>
      </c>
      <c r="B33" s="93" t="s">
        <v>53</v>
      </c>
      <c r="C33" s="291" t="s">
        <v>63</v>
      </c>
      <c r="D33" s="26">
        <f t="shared" si="60"/>
        <v>4</v>
      </c>
      <c r="E33" s="30">
        <f t="shared" si="61"/>
        <v>3.753809757809758</v>
      </c>
      <c r="F33" s="96">
        <v>3</v>
      </c>
      <c r="G33" s="28">
        <v>4.4000000000000004</v>
      </c>
      <c r="H33" s="29">
        <v>4.4000000000000004</v>
      </c>
      <c r="I33" s="30">
        <v>3.7</v>
      </c>
      <c r="J33" s="28">
        <v>3</v>
      </c>
      <c r="K33" s="400">
        <f t="shared" ref="K33:K41" si="78">2+V33*3.4/37</f>
        <v>4.4810810810810811</v>
      </c>
      <c r="L33" s="411">
        <f t="shared" si="62"/>
        <v>2.8202857142857143</v>
      </c>
      <c r="M33" s="27">
        <v>4</v>
      </c>
      <c r="N33" s="32">
        <v>4</v>
      </c>
      <c r="O33" s="32">
        <v>3</v>
      </c>
      <c r="P33" s="32">
        <v>4</v>
      </c>
      <c r="Q33" s="32">
        <v>3</v>
      </c>
      <c r="R33" s="303"/>
      <c r="S33" s="30">
        <f t="shared" ref="S33:S41" si="79">2+(W33+2*AA33+2*AB33)*3.4/25</f>
        <v>2.4079999999999999</v>
      </c>
      <c r="T33" s="32">
        <f t="shared" ref="T33:T41" si="80">5-X33*2/7</f>
        <v>3.2857142857142856</v>
      </c>
      <c r="U33" s="306">
        <f t="shared" ref="U33:U41" si="81">2.7*(1+(Y33+Z33)/20)</f>
        <v>2.9700000000000006</v>
      </c>
      <c r="V33" s="34">
        <v>27</v>
      </c>
      <c r="W33" s="33">
        <v>3</v>
      </c>
      <c r="X33" s="33">
        <v>6</v>
      </c>
      <c r="Y33" s="33"/>
      <c r="Z33" s="33">
        <v>2</v>
      </c>
      <c r="AA33" s="33"/>
      <c r="AB33" s="175"/>
      <c r="AC33" s="27">
        <f t="shared" ref="AC33:AC39" si="82">IF(D33&gt;2.5,0,1)</f>
        <v>0</v>
      </c>
      <c r="AD33" s="35">
        <v>6</v>
      </c>
      <c r="AE33" s="32">
        <v>1</v>
      </c>
      <c r="AF33" s="36">
        <f t="shared" ref="AF33:AF39" si="83">AJ33</f>
        <v>0</v>
      </c>
      <c r="AG33" s="37">
        <f t="shared" ref="AG33:AG39" si="84">AF33-AD33</f>
        <v>-6</v>
      </c>
      <c r="AH33" s="27">
        <f t="shared" si="41"/>
        <v>40</v>
      </c>
      <c r="AI33" s="313"/>
      <c r="AJ33" s="27">
        <f t="shared" si="64"/>
        <v>0</v>
      </c>
      <c r="AK33" s="40">
        <f t="shared" ref="AK33:AK39" si="85">IF(F33&lt;2.6,1,0)</f>
        <v>0</v>
      </c>
      <c r="AL33" s="36">
        <f t="shared" ref="AL33:AL39" si="86">IF(G33&lt;2.6,1,0)</f>
        <v>0</v>
      </c>
      <c r="AM33" s="37">
        <f t="shared" ref="AM33:AM39" si="87">IF(H33&lt;2.6,1,0)</f>
        <v>0</v>
      </c>
      <c r="AN33" s="41">
        <f t="shared" ref="AN33:AN39" si="88">IF(I33&lt;2.6,1,0)</f>
        <v>0</v>
      </c>
      <c r="AO33" s="36">
        <f t="shared" ref="AO33:AO39" si="89">IF(K33&lt;2.6,1,0)</f>
        <v>0</v>
      </c>
      <c r="AP33" s="42">
        <f t="shared" si="70"/>
        <v>0</v>
      </c>
      <c r="AQ33" s="43">
        <f t="shared" ref="AQ33:AQ39" si="90">IF(N33&lt;2.6,1,0)</f>
        <v>0</v>
      </c>
      <c r="AR33" s="36">
        <f t="shared" ref="AR33:AR39" si="91">IF(O33&lt;2.6,1,0)</f>
        <v>0</v>
      </c>
      <c r="AS33" s="36">
        <f t="shared" ref="AS33:AS39" si="92">IF(P33&lt;2.6,1,0)</f>
        <v>0</v>
      </c>
      <c r="AT33" s="36">
        <f t="shared" ref="AT33:AT39" si="93">IF(Q33&lt;2.6,1,0)</f>
        <v>0</v>
      </c>
      <c r="AU33" s="37">
        <f t="shared" ref="AU33:AU39" si="94">IF(R33&lt;2.6,1,0)</f>
        <v>1</v>
      </c>
      <c r="AV33" s="44">
        <f t="shared" ref="AV33:AV39" si="95">SUM(AQ33:AU33)</f>
        <v>1</v>
      </c>
      <c r="AW33" s="320">
        <f t="shared" si="75"/>
        <v>0</v>
      </c>
      <c r="AX33" s="56">
        <f t="shared" si="76"/>
        <v>0</v>
      </c>
      <c r="AY33" s="320">
        <f t="shared" si="77"/>
        <v>0</v>
      </c>
      <c r="AZ33" s="320">
        <f t="shared" si="31"/>
        <v>1</v>
      </c>
      <c r="BA33" s="160">
        <v>1</v>
      </c>
      <c r="BB33" s="160">
        <v>1</v>
      </c>
      <c r="BC33" s="160">
        <f t="shared" si="58"/>
        <v>0</v>
      </c>
      <c r="BD33" s="369">
        <f t="shared" ref="BD33:BD41" si="96">SUM(F33:H33)/3</f>
        <v>3.9333333333333336</v>
      </c>
      <c r="BE33" s="377">
        <f t="shared" ref="BE33:BE41" si="97">SUM(I33:K33)/3</f>
        <v>3.7270270270270274</v>
      </c>
      <c r="BF33" s="160">
        <f t="shared" ref="BF33:BF41" si="98">SUM(N33:R33)/5</f>
        <v>2.8</v>
      </c>
      <c r="BG33" s="427"/>
      <c r="BH33" s="379">
        <f t="shared" ref="BH33:BH41" si="99">IF(D33=5,1,0)</f>
        <v>0</v>
      </c>
      <c r="BI33" s="317">
        <f t="shared" ref="BI33:BI41" si="100">IF(D33=4,1,0)</f>
        <v>1</v>
      </c>
      <c r="BJ33" s="317">
        <f t="shared" ref="BJ33:BJ41" si="101">IF(D33=3,1,0)</f>
        <v>0</v>
      </c>
      <c r="BK33" s="317">
        <f t="shared" ref="BK33:BK41" si="102">IF(D33=2,1,0)</f>
        <v>0</v>
      </c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</row>
    <row r="34" spans="1:75" ht="13.5" customHeight="1">
      <c r="A34" s="4">
        <f t="shared" si="59"/>
        <v>0</v>
      </c>
      <c r="B34" s="87">
        <v>3</v>
      </c>
      <c r="C34" s="188" t="s">
        <v>64</v>
      </c>
      <c r="D34" s="48">
        <f t="shared" si="60"/>
        <v>4</v>
      </c>
      <c r="E34" s="51">
        <f t="shared" si="61"/>
        <v>3.7658921078921086</v>
      </c>
      <c r="F34" s="51">
        <v>4.7</v>
      </c>
      <c r="G34" s="50">
        <v>4</v>
      </c>
      <c r="H34" s="25">
        <v>4.4000000000000004</v>
      </c>
      <c r="I34" s="51">
        <v>2.7</v>
      </c>
      <c r="J34" s="50">
        <v>3.4</v>
      </c>
      <c r="K34" s="305">
        <v>3.7</v>
      </c>
      <c r="L34" s="260">
        <f t="shared" si="62"/>
        <v>3.0748131868131874</v>
      </c>
      <c r="M34" s="49">
        <v>4</v>
      </c>
      <c r="N34" s="159">
        <v>3</v>
      </c>
      <c r="O34" s="159">
        <v>3</v>
      </c>
      <c r="P34" s="159">
        <v>3</v>
      </c>
      <c r="Q34" s="159">
        <v>3</v>
      </c>
      <c r="R34" s="302">
        <v>3</v>
      </c>
      <c r="S34" s="300">
        <f t="shared" si="79"/>
        <v>3.2240000000000002</v>
      </c>
      <c r="T34" s="159">
        <f t="shared" si="80"/>
        <v>2.4285714285714284</v>
      </c>
      <c r="U34" s="305">
        <f t="shared" si="81"/>
        <v>4.32</v>
      </c>
      <c r="V34" s="51"/>
      <c r="W34" s="160">
        <v>9</v>
      </c>
      <c r="X34" s="160">
        <v>9</v>
      </c>
      <c r="Y34" s="160"/>
      <c r="Z34" s="160">
        <v>12</v>
      </c>
      <c r="AA34" s="160"/>
      <c r="AB34" s="174"/>
      <c r="AC34" s="49">
        <f t="shared" si="82"/>
        <v>0</v>
      </c>
      <c r="AD34" s="55">
        <v>5</v>
      </c>
      <c r="AE34" s="385">
        <v>0</v>
      </c>
      <c r="AF34" s="56">
        <f t="shared" si="83"/>
        <v>0</v>
      </c>
      <c r="AG34" s="57">
        <f t="shared" si="84"/>
        <v>-5</v>
      </c>
      <c r="AH34" s="49">
        <f t="shared" si="41"/>
        <v>40</v>
      </c>
      <c r="AI34" s="286"/>
      <c r="AJ34" s="49">
        <f t="shared" si="64"/>
        <v>0</v>
      </c>
      <c r="AK34" s="58">
        <f t="shared" si="85"/>
        <v>0</v>
      </c>
      <c r="AL34" s="56">
        <f t="shared" si="86"/>
        <v>0</v>
      </c>
      <c r="AM34" s="57">
        <f t="shared" si="87"/>
        <v>0</v>
      </c>
      <c r="AN34" s="44">
        <f t="shared" si="88"/>
        <v>0</v>
      </c>
      <c r="AO34" s="56">
        <f t="shared" si="89"/>
        <v>0</v>
      </c>
      <c r="AP34" s="59">
        <f t="shared" si="70"/>
        <v>0</v>
      </c>
      <c r="AQ34" s="65">
        <f t="shared" si="90"/>
        <v>0</v>
      </c>
      <c r="AR34" s="61">
        <f t="shared" si="91"/>
        <v>0</v>
      </c>
      <c r="AS34" s="61">
        <f t="shared" si="92"/>
        <v>0</v>
      </c>
      <c r="AT34" s="61">
        <f t="shared" si="93"/>
        <v>0</v>
      </c>
      <c r="AU34" s="62">
        <f t="shared" si="94"/>
        <v>0</v>
      </c>
      <c r="AV34" s="44">
        <f t="shared" si="95"/>
        <v>0</v>
      </c>
      <c r="AW34" s="320">
        <f t="shared" si="75"/>
        <v>0</v>
      </c>
      <c r="AX34" s="56">
        <f t="shared" si="76"/>
        <v>0</v>
      </c>
      <c r="AY34" s="320">
        <f t="shared" si="77"/>
        <v>0</v>
      </c>
      <c r="AZ34" s="320">
        <f t="shared" si="31"/>
        <v>0</v>
      </c>
      <c r="BA34" s="160">
        <v>1</v>
      </c>
      <c r="BB34" s="160">
        <v>1</v>
      </c>
      <c r="BC34" s="160">
        <v>1</v>
      </c>
      <c r="BD34" s="369">
        <f t="shared" si="96"/>
        <v>4.3666666666666663</v>
      </c>
      <c r="BE34" s="377">
        <f t="shared" si="97"/>
        <v>3.2666666666666671</v>
      </c>
      <c r="BF34" s="160">
        <f t="shared" si="98"/>
        <v>3</v>
      </c>
      <c r="BG34" s="427"/>
      <c r="BH34" s="379">
        <f t="shared" si="99"/>
        <v>0</v>
      </c>
      <c r="BI34" s="317">
        <f t="shared" si="100"/>
        <v>1</v>
      </c>
      <c r="BJ34" s="317">
        <f t="shared" si="101"/>
        <v>0</v>
      </c>
      <c r="BK34" s="317">
        <f t="shared" si="102"/>
        <v>0</v>
      </c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</row>
    <row r="35" spans="1:75" ht="13.5" customHeight="1">
      <c r="A35" s="4">
        <f t="shared" si="59"/>
        <v>0</v>
      </c>
      <c r="B35" s="93">
        <v>4</v>
      </c>
      <c r="C35" s="94" t="s">
        <v>65</v>
      </c>
      <c r="D35" s="26">
        <f t="shared" si="60"/>
        <v>4</v>
      </c>
      <c r="E35" s="30">
        <f t="shared" si="61"/>
        <v>4.1205114885114886</v>
      </c>
      <c r="F35" s="30">
        <v>4.7</v>
      </c>
      <c r="G35" s="28">
        <v>3.7</v>
      </c>
      <c r="H35" s="29">
        <v>5</v>
      </c>
      <c r="I35" s="30">
        <v>5</v>
      </c>
      <c r="J35" s="28">
        <v>3</v>
      </c>
      <c r="K35" s="400">
        <v>3</v>
      </c>
      <c r="L35" s="411">
        <f t="shared" si="62"/>
        <v>4.7256263736263735</v>
      </c>
      <c r="M35" s="27">
        <v>4</v>
      </c>
      <c r="N35" s="32">
        <v>5</v>
      </c>
      <c r="O35" s="32">
        <v>4</v>
      </c>
      <c r="P35" s="32">
        <v>5</v>
      </c>
      <c r="Q35" s="32">
        <v>5</v>
      </c>
      <c r="R35" s="303">
        <v>5</v>
      </c>
      <c r="S35" s="30">
        <f t="shared" si="79"/>
        <v>4.1760000000000002</v>
      </c>
      <c r="T35" s="32">
        <f t="shared" si="80"/>
        <v>3.8571428571428572</v>
      </c>
      <c r="U35" s="306">
        <f t="shared" si="81"/>
        <v>5.4</v>
      </c>
      <c r="V35" s="30"/>
      <c r="W35" s="33">
        <v>16</v>
      </c>
      <c r="X35" s="33">
        <v>4</v>
      </c>
      <c r="Y35" s="33">
        <v>8</v>
      </c>
      <c r="Z35" s="33">
        <v>12</v>
      </c>
      <c r="AA35" s="33"/>
      <c r="AB35" s="175"/>
      <c r="AC35" s="27">
        <f t="shared" si="82"/>
        <v>0</v>
      </c>
      <c r="AD35" s="35">
        <v>2</v>
      </c>
      <c r="AE35" s="32">
        <v>1</v>
      </c>
      <c r="AF35" s="36">
        <f t="shared" si="83"/>
        <v>0</v>
      </c>
      <c r="AG35" s="37">
        <f t="shared" si="84"/>
        <v>-2</v>
      </c>
      <c r="AH35" s="27">
        <f t="shared" si="41"/>
        <v>40</v>
      </c>
      <c r="AI35" s="99"/>
      <c r="AJ35" s="27">
        <f t="shared" si="64"/>
        <v>0</v>
      </c>
      <c r="AK35" s="40">
        <f t="shared" si="85"/>
        <v>0</v>
      </c>
      <c r="AL35" s="36">
        <f t="shared" si="86"/>
        <v>0</v>
      </c>
      <c r="AM35" s="37">
        <f t="shared" si="87"/>
        <v>0</v>
      </c>
      <c r="AN35" s="41">
        <f t="shared" si="88"/>
        <v>0</v>
      </c>
      <c r="AO35" s="36">
        <f t="shared" si="89"/>
        <v>0</v>
      </c>
      <c r="AP35" s="42">
        <f t="shared" si="70"/>
        <v>0</v>
      </c>
      <c r="AQ35" s="43">
        <f t="shared" si="90"/>
        <v>0</v>
      </c>
      <c r="AR35" s="36">
        <f t="shared" si="91"/>
        <v>0</v>
      </c>
      <c r="AS35" s="36">
        <f t="shared" si="92"/>
        <v>0</v>
      </c>
      <c r="AT35" s="36">
        <f t="shared" si="93"/>
        <v>0</v>
      </c>
      <c r="AU35" s="37">
        <f t="shared" si="94"/>
        <v>0</v>
      </c>
      <c r="AV35" s="44">
        <f t="shared" si="95"/>
        <v>0</v>
      </c>
      <c r="AW35" s="320">
        <f t="shared" si="75"/>
        <v>0</v>
      </c>
      <c r="AX35" s="56">
        <f t="shared" si="76"/>
        <v>0</v>
      </c>
      <c r="AY35" s="320">
        <f t="shared" si="77"/>
        <v>0</v>
      </c>
      <c r="AZ35" s="320">
        <f t="shared" si="31"/>
        <v>0</v>
      </c>
      <c r="BA35" s="160">
        <f t="shared" si="56"/>
        <v>0</v>
      </c>
      <c r="BB35" s="160">
        <f t="shared" si="57"/>
        <v>0</v>
      </c>
      <c r="BC35" s="160">
        <f t="shared" si="58"/>
        <v>0</v>
      </c>
      <c r="BD35" s="369">
        <f t="shared" si="96"/>
        <v>4.4666666666666668</v>
      </c>
      <c r="BE35" s="377">
        <f t="shared" si="97"/>
        <v>3.6666666666666665</v>
      </c>
      <c r="BF35" s="160">
        <f t="shared" si="98"/>
        <v>4.8</v>
      </c>
      <c r="BG35" s="427"/>
      <c r="BH35" s="379">
        <f t="shared" si="99"/>
        <v>0</v>
      </c>
      <c r="BI35" s="317">
        <f t="shared" si="100"/>
        <v>1</v>
      </c>
      <c r="BJ35" s="317">
        <f t="shared" si="101"/>
        <v>0</v>
      </c>
      <c r="BK35" s="317">
        <f t="shared" si="102"/>
        <v>0</v>
      </c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</row>
    <row r="36" spans="1:75" ht="13.5" customHeight="1">
      <c r="A36" s="4">
        <f t="shared" si="59"/>
        <v>0</v>
      </c>
      <c r="B36" s="87">
        <v>5</v>
      </c>
      <c r="C36" s="387" t="s">
        <v>66</v>
      </c>
      <c r="D36" s="48">
        <f t="shared" si="60"/>
        <v>4</v>
      </c>
      <c r="E36" s="51">
        <f t="shared" si="61"/>
        <v>3.9677567567567569</v>
      </c>
      <c r="F36" s="51">
        <v>3.7</v>
      </c>
      <c r="G36" s="50">
        <v>3.7</v>
      </c>
      <c r="H36" s="25">
        <v>3.4</v>
      </c>
      <c r="I36" s="51">
        <v>5</v>
      </c>
      <c r="J36" s="50">
        <v>5</v>
      </c>
      <c r="K36" s="305">
        <f t="shared" si="78"/>
        <v>3.5162162162162165</v>
      </c>
      <c r="L36" s="260">
        <f t="shared" si="62"/>
        <v>3.1709999999999998</v>
      </c>
      <c r="M36" s="49">
        <v>4</v>
      </c>
      <c r="N36" s="159">
        <v>3</v>
      </c>
      <c r="O36" s="159">
        <v>3</v>
      </c>
      <c r="P36" s="159">
        <v>3</v>
      </c>
      <c r="Q36" s="159">
        <v>3</v>
      </c>
      <c r="R36" s="302">
        <v>3</v>
      </c>
      <c r="S36" s="300">
        <f t="shared" si="79"/>
        <v>3.7679999999999998</v>
      </c>
      <c r="T36" s="159">
        <f t="shared" si="80"/>
        <v>3</v>
      </c>
      <c r="U36" s="305">
        <f t="shared" si="81"/>
        <v>4.4550000000000001</v>
      </c>
      <c r="V36" s="51">
        <v>16.5</v>
      </c>
      <c r="W36" s="160">
        <v>13</v>
      </c>
      <c r="X36" s="160">
        <v>7</v>
      </c>
      <c r="Y36" s="160">
        <v>1</v>
      </c>
      <c r="Z36" s="160">
        <v>12</v>
      </c>
      <c r="AA36" s="160"/>
      <c r="AB36" s="174"/>
      <c r="AC36" s="49">
        <f t="shared" si="82"/>
        <v>0</v>
      </c>
      <c r="AD36" s="55">
        <v>5</v>
      </c>
      <c r="AE36" s="385">
        <v>4</v>
      </c>
      <c r="AF36" s="56">
        <f t="shared" si="83"/>
        <v>0</v>
      </c>
      <c r="AG36" s="57">
        <f t="shared" si="84"/>
        <v>-5</v>
      </c>
      <c r="AH36" s="49">
        <f t="shared" si="41"/>
        <v>40</v>
      </c>
      <c r="AJ36" s="49">
        <f t="shared" si="64"/>
        <v>0</v>
      </c>
      <c r="AK36" s="58">
        <f t="shared" si="85"/>
        <v>0</v>
      </c>
      <c r="AL36" s="56">
        <f t="shared" si="86"/>
        <v>0</v>
      </c>
      <c r="AM36" s="57">
        <f t="shared" si="87"/>
        <v>0</v>
      </c>
      <c r="AN36" s="44">
        <f t="shared" si="88"/>
        <v>0</v>
      </c>
      <c r="AO36" s="56">
        <f t="shared" si="89"/>
        <v>0</v>
      </c>
      <c r="AP36" s="59">
        <f t="shared" si="70"/>
        <v>0</v>
      </c>
      <c r="AQ36" s="65">
        <f t="shared" si="90"/>
        <v>0</v>
      </c>
      <c r="AR36" s="61">
        <f t="shared" si="91"/>
        <v>0</v>
      </c>
      <c r="AS36" s="61">
        <f t="shared" si="92"/>
        <v>0</v>
      </c>
      <c r="AT36" s="61">
        <f t="shared" si="93"/>
        <v>0</v>
      </c>
      <c r="AU36" s="62">
        <f t="shared" si="94"/>
        <v>0</v>
      </c>
      <c r="AV36" s="44">
        <f t="shared" si="95"/>
        <v>0</v>
      </c>
      <c r="AW36" s="320">
        <f t="shared" si="75"/>
        <v>0</v>
      </c>
      <c r="AX36" s="56">
        <f t="shared" si="76"/>
        <v>0</v>
      </c>
      <c r="AY36" s="320">
        <f t="shared" si="77"/>
        <v>0</v>
      </c>
      <c r="AZ36" s="320">
        <f t="shared" si="31"/>
        <v>0</v>
      </c>
      <c r="BA36" s="160">
        <v>1</v>
      </c>
      <c r="BB36" s="160">
        <f t="shared" si="57"/>
        <v>0</v>
      </c>
      <c r="BC36" s="160">
        <v>1</v>
      </c>
      <c r="BD36" s="369">
        <f t="shared" si="96"/>
        <v>3.6</v>
      </c>
      <c r="BE36" s="377">
        <f t="shared" si="97"/>
        <v>4.5054054054054058</v>
      </c>
      <c r="BF36" s="160">
        <f t="shared" si="98"/>
        <v>3</v>
      </c>
      <c r="BG36" s="427"/>
      <c r="BH36" s="379">
        <f t="shared" si="99"/>
        <v>0</v>
      </c>
      <c r="BI36" s="317">
        <f t="shared" si="100"/>
        <v>1</v>
      </c>
      <c r="BJ36" s="317">
        <f t="shared" si="101"/>
        <v>0</v>
      </c>
      <c r="BK36" s="317">
        <f t="shared" si="102"/>
        <v>0</v>
      </c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</row>
    <row r="37" spans="1:75" ht="13.5" customHeight="1">
      <c r="A37" s="4">
        <f t="shared" si="59"/>
        <v>0</v>
      </c>
      <c r="B37" s="93">
        <v>6</v>
      </c>
      <c r="C37" s="94" t="s">
        <v>67</v>
      </c>
      <c r="D37" s="26">
        <f t="shared" si="60"/>
        <v>4</v>
      </c>
      <c r="E37" s="30">
        <f t="shared" si="61"/>
        <v>3.589314361314361</v>
      </c>
      <c r="F37" s="30">
        <v>2.7</v>
      </c>
      <c r="G37" s="28">
        <v>3.4</v>
      </c>
      <c r="H37" s="29">
        <v>3.7</v>
      </c>
      <c r="I37" s="30">
        <v>4.7</v>
      </c>
      <c r="J37" s="28">
        <v>4</v>
      </c>
      <c r="K37" s="400">
        <f t="shared" si="78"/>
        <v>3.0108108108108107</v>
      </c>
      <c r="L37" s="411">
        <f t="shared" si="62"/>
        <v>3.216241758241758</v>
      </c>
      <c r="M37" s="27">
        <v>4</v>
      </c>
      <c r="N37" s="32">
        <v>3</v>
      </c>
      <c r="O37" s="32">
        <v>3</v>
      </c>
      <c r="P37" s="32">
        <v>3</v>
      </c>
      <c r="Q37" s="32">
        <v>3</v>
      </c>
      <c r="R37" s="303">
        <v>3</v>
      </c>
      <c r="S37" s="30">
        <f t="shared" si="79"/>
        <v>3.9039999999999999</v>
      </c>
      <c r="T37" s="253">
        <f t="shared" si="80"/>
        <v>3.8571428571428572</v>
      </c>
      <c r="U37" s="306">
        <f t="shared" si="81"/>
        <v>4.0500000000000007</v>
      </c>
      <c r="V37" s="30">
        <v>11</v>
      </c>
      <c r="W37" s="33">
        <v>14</v>
      </c>
      <c r="X37" s="33">
        <v>4</v>
      </c>
      <c r="Y37" s="33"/>
      <c r="Z37" s="33">
        <v>10</v>
      </c>
      <c r="AA37" s="33"/>
      <c r="AB37" s="175"/>
      <c r="AC37" s="27">
        <f t="shared" si="82"/>
        <v>0</v>
      </c>
      <c r="AD37" s="35">
        <v>8</v>
      </c>
      <c r="AE37" s="32">
        <v>7</v>
      </c>
      <c r="AF37" s="36">
        <f t="shared" si="83"/>
        <v>0</v>
      </c>
      <c r="AG37" s="37">
        <f t="shared" si="84"/>
        <v>-8</v>
      </c>
      <c r="AH37" s="27">
        <f t="shared" si="41"/>
        <v>40</v>
      </c>
      <c r="AI37" s="99"/>
      <c r="AJ37" s="27">
        <f t="shared" si="64"/>
        <v>0</v>
      </c>
      <c r="AK37" s="40">
        <f t="shared" si="85"/>
        <v>0</v>
      </c>
      <c r="AL37" s="36">
        <f t="shared" si="86"/>
        <v>0</v>
      </c>
      <c r="AM37" s="37">
        <f t="shared" si="87"/>
        <v>0</v>
      </c>
      <c r="AN37" s="41">
        <f t="shared" si="88"/>
        <v>0</v>
      </c>
      <c r="AO37" s="36">
        <f t="shared" si="89"/>
        <v>0</v>
      </c>
      <c r="AP37" s="42">
        <f t="shared" si="70"/>
        <v>0</v>
      </c>
      <c r="AQ37" s="43">
        <f t="shared" si="90"/>
        <v>0</v>
      </c>
      <c r="AR37" s="36">
        <f t="shared" si="91"/>
        <v>0</v>
      </c>
      <c r="AS37" s="36">
        <f t="shared" si="92"/>
        <v>0</v>
      </c>
      <c r="AT37" s="36">
        <f t="shared" si="93"/>
        <v>0</v>
      </c>
      <c r="AU37" s="37">
        <f t="shared" si="94"/>
        <v>0</v>
      </c>
      <c r="AV37" s="44">
        <f t="shared" si="95"/>
        <v>0</v>
      </c>
      <c r="AW37" s="320">
        <f t="shared" si="75"/>
        <v>0</v>
      </c>
      <c r="AX37" s="56">
        <f t="shared" si="76"/>
        <v>0</v>
      </c>
      <c r="AY37" s="320">
        <f t="shared" si="77"/>
        <v>0</v>
      </c>
      <c r="AZ37" s="320">
        <f t="shared" si="31"/>
        <v>0</v>
      </c>
      <c r="BA37" s="160">
        <v>1</v>
      </c>
      <c r="BB37" s="160">
        <v>1</v>
      </c>
      <c r="BC37" s="160">
        <v>1</v>
      </c>
      <c r="BD37" s="369">
        <f t="shared" si="96"/>
        <v>3.2666666666666671</v>
      </c>
      <c r="BE37" s="377">
        <f t="shared" si="97"/>
        <v>3.903603603603603</v>
      </c>
      <c r="BF37" s="160">
        <f t="shared" si="98"/>
        <v>3</v>
      </c>
      <c r="BG37" s="427"/>
      <c r="BH37" s="379">
        <f t="shared" si="99"/>
        <v>0</v>
      </c>
      <c r="BI37" s="317">
        <f t="shared" si="100"/>
        <v>1</v>
      </c>
      <c r="BJ37" s="317">
        <f t="shared" si="101"/>
        <v>0</v>
      </c>
      <c r="BK37" s="317">
        <f t="shared" si="102"/>
        <v>0</v>
      </c>
      <c r="BL37" s="154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</row>
    <row r="38" spans="1:75" ht="13.5" customHeight="1">
      <c r="A38" s="4">
        <f t="shared" si="59"/>
        <v>0</v>
      </c>
      <c r="B38" s="87">
        <v>7</v>
      </c>
      <c r="C38" s="188" t="s">
        <v>68</v>
      </c>
      <c r="D38" s="48">
        <f t="shared" si="60"/>
        <v>3</v>
      </c>
      <c r="E38" s="51">
        <f t="shared" si="61"/>
        <v>3.2436345006345007</v>
      </c>
      <c r="F38" s="51">
        <v>3</v>
      </c>
      <c r="G38" s="50">
        <v>3.7</v>
      </c>
      <c r="H38" s="25">
        <v>2.7</v>
      </c>
      <c r="I38" s="51">
        <v>3.7</v>
      </c>
      <c r="J38" s="50">
        <v>3</v>
      </c>
      <c r="K38" s="305">
        <f t="shared" si="78"/>
        <v>3.5621621621621622</v>
      </c>
      <c r="L38" s="260">
        <f t="shared" si="62"/>
        <v>3.1867362637362637</v>
      </c>
      <c r="M38" s="49">
        <v>3</v>
      </c>
      <c r="N38" s="159">
        <v>3</v>
      </c>
      <c r="O38" s="159">
        <v>3</v>
      </c>
      <c r="P38" s="159">
        <v>4</v>
      </c>
      <c r="Q38" s="159">
        <v>3</v>
      </c>
      <c r="R38" s="302">
        <v>3</v>
      </c>
      <c r="S38" s="300">
        <f t="shared" si="79"/>
        <v>2.544</v>
      </c>
      <c r="T38" s="252">
        <f t="shared" si="80"/>
        <v>2.4285714285714284</v>
      </c>
      <c r="U38" s="305">
        <f t="shared" si="81"/>
        <v>4.4550000000000001</v>
      </c>
      <c r="V38" s="51">
        <v>17</v>
      </c>
      <c r="W38" s="160">
        <v>4</v>
      </c>
      <c r="X38" s="160">
        <v>9</v>
      </c>
      <c r="Y38" s="160">
        <v>3</v>
      </c>
      <c r="Z38" s="160">
        <v>10</v>
      </c>
      <c r="AA38" s="160"/>
      <c r="AB38" s="174"/>
      <c r="AC38" s="49">
        <f t="shared" si="82"/>
        <v>0</v>
      </c>
      <c r="AD38" s="55">
        <v>5</v>
      </c>
      <c r="AE38" s="385">
        <v>2</v>
      </c>
      <c r="AF38" s="56">
        <f t="shared" si="83"/>
        <v>0</v>
      </c>
      <c r="AG38" s="57">
        <f t="shared" si="84"/>
        <v>-5</v>
      </c>
      <c r="AH38" s="49">
        <f t="shared" si="41"/>
        <v>40</v>
      </c>
      <c r="AJ38" s="49">
        <f t="shared" si="64"/>
        <v>0</v>
      </c>
      <c r="AK38" s="58">
        <f t="shared" si="85"/>
        <v>0</v>
      </c>
      <c r="AL38" s="56">
        <f t="shared" si="86"/>
        <v>0</v>
      </c>
      <c r="AM38" s="57">
        <f t="shared" si="87"/>
        <v>0</v>
      </c>
      <c r="AN38" s="44">
        <f t="shared" si="88"/>
        <v>0</v>
      </c>
      <c r="AO38" s="56">
        <f t="shared" si="89"/>
        <v>0</v>
      </c>
      <c r="AP38" s="59">
        <f t="shared" si="70"/>
        <v>0</v>
      </c>
      <c r="AQ38" s="65">
        <f t="shared" si="90"/>
        <v>0</v>
      </c>
      <c r="AR38" s="61">
        <f t="shared" si="91"/>
        <v>0</v>
      </c>
      <c r="AS38" s="61">
        <f t="shared" si="92"/>
        <v>0</v>
      </c>
      <c r="AT38" s="61">
        <f t="shared" si="93"/>
        <v>0</v>
      </c>
      <c r="AU38" s="62">
        <f t="shared" si="94"/>
        <v>0</v>
      </c>
      <c r="AV38" s="44">
        <f t="shared" si="95"/>
        <v>0</v>
      </c>
      <c r="AW38" s="320">
        <f t="shared" si="75"/>
        <v>0</v>
      </c>
      <c r="AX38" s="56">
        <f t="shared" si="76"/>
        <v>0</v>
      </c>
      <c r="AY38" s="320">
        <f t="shared" si="77"/>
        <v>0</v>
      </c>
      <c r="AZ38" s="320">
        <f t="shared" si="31"/>
        <v>0</v>
      </c>
      <c r="BA38" s="160">
        <v>1</v>
      </c>
      <c r="BB38" s="160">
        <v>1</v>
      </c>
      <c r="BC38" s="160">
        <f t="shared" si="58"/>
        <v>0</v>
      </c>
      <c r="BD38" s="369">
        <f t="shared" si="96"/>
        <v>3.1333333333333333</v>
      </c>
      <c r="BE38" s="377">
        <f t="shared" si="97"/>
        <v>3.4207207207207211</v>
      </c>
      <c r="BF38" s="160">
        <f t="shared" si="98"/>
        <v>3.2</v>
      </c>
      <c r="BG38" s="427"/>
      <c r="BH38" s="379">
        <f t="shared" si="99"/>
        <v>0</v>
      </c>
      <c r="BI38" s="317">
        <f t="shared" si="100"/>
        <v>0</v>
      </c>
      <c r="BJ38" s="317">
        <f t="shared" si="101"/>
        <v>1</v>
      </c>
      <c r="BK38" s="317">
        <f t="shared" si="102"/>
        <v>0</v>
      </c>
      <c r="BL38" s="154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</row>
    <row r="39" spans="1:75" ht="13.5" customHeight="1">
      <c r="A39" s="4">
        <f t="shared" si="59"/>
        <v>0</v>
      </c>
      <c r="B39" s="93">
        <v>9</v>
      </c>
      <c r="C39" s="94" t="s">
        <v>69</v>
      </c>
      <c r="D39" s="26">
        <f t="shared" si="60"/>
        <v>4</v>
      </c>
      <c r="E39" s="212">
        <f t="shared" ref="E39" si="103">(F39*F52+G39*G52+H39*H52+I39*I52+J39*J52+K39*K52+L39*L52+M39*M51)/AF54</f>
        <v>3.6081504171504175</v>
      </c>
      <c r="F39" s="30">
        <v>3.7</v>
      </c>
      <c r="G39" s="28">
        <v>3</v>
      </c>
      <c r="H39" s="29">
        <v>4.7</v>
      </c>
      <c r="I39" s="30">
        <v>3.7</v>
      </c>
      <c r="J39" s="28">
        <v>3.4</v>
      </c>
      <c r="K39" s="400">
        <f t="shared" si="78"/>
        <v>2.7810810810810809</v>
      </c>
      <c r="L39" s="412">
        <f t="shared" ref="L39" si="104">(N39*N52+O39*O52+P39*P52+Q39*Q52+R39*R52+S39*S52+T39*T52+U39*U52)/AC53</f>
        <v>3.7680329670329673</v>
      </c>
      <c r="M39" s="27">
        <v>4</v>
      </c>
      <c r="N39" s="32">
        <v>4</v>
      </c>
      <c r="O39" s="38">
        <v>3</v>
      </c>
      <c r="P39" s="33">
        <v>5</v>
      </c>
      <c r="Q39" s="33">
        <v>4</v>
      </c>
      <c r="R39" s="38">
        <v>4</v>
      </c>
      <c r="S39" s="30">
        <f t="shared" si="79"/>
        <v>3.7679999999999998</v>
      </c>
      <c r="T39" s="253">
        <f t="shared" si="80"/>
        <v>1.5714285714285716</v>
      </c>
      <c r="U39" s="306">
        <f t="shared" si="81"/>
        <v>3.6450000000000005</v>
      </c>
      <c r="V39" s="30">
        <v>8.5</v>
      </c>
      <c r="W39" s="33">
        <v>13</v>
      </c>
      <c r="X39" s="33">
        <v>12</v>
      </c>
      <c r="Y39" s="33"/>
      <c r="Z39" s="33">
        <v>7</v>
      </c>
      <c r="AA39" s="33"/>
      <c r="AB39" s="175"/>
      <c r="AC39" s="27">
        <f t="shared" si="82"/>
        <v>0</v>
      </c>
      <c r="AD39" s="35">
        <v>3</v>
      </c>
      <c r="AE39" s="32">
        <v>0</v>
      </c>
      <c r="AF39" s="36">
        <f t="shared" si="83"/>
        <v>0</v>
      </c>
      <c r="AG39" s="37">
        <f t="shared" si="84"/>
        <v>-3</v>
      </c>
      <c r="AH39" s="27">
        <f>AH38</f>
        <v>40</v>
      </c>
      <c r="AI39" s="286"/>
      <c r="AJ39" s="201">
        <f t="shared" si="64"/>
        <v>0</v>
      </c>
      <c r="AK39" s="40">
        <f t="shared" si="85"/>
        <v>0</v>
      </c>
      <c r="AL39" s="36">
        <f t="shared" si="86"/>
        <v>0</v>
      </c>
      <c r="AM39" s="37">
        <f t="shared" si="87"/>
        <v>0</v>
      </c>
      <c r="AN39" s="41">
        <f t="shared" si="88"/>
        <v>0</v>
      </c>
      <c r="AO39" s="36">
        <f t="shared" si="89"/>
        <v>0</v>
      </c>
      <c r="AP39" s="37">
        <f t="shared" si="70"/>
        <v>0</v>
      </c>
      <c r="AQ39" s="43">
        <f t="shared" si="90"/>
        <v>0</v>
      </c>
      <c r="AR39" s="36">
        <f t="shared" si="91"/>
        <v>0</v>
      </c>
      <c r="AS39" s="36">
        <f t="shared" si="92"/>
        <v>0</v>
      </c>
      <c r="AT39" s="36">
        <f t="shared" si="93"/>
        <v>0</v>
      </c>
      <c r="AU39" s="37">
        <f t="shared" si="94"/>
        <v>0</v>
      </c>
      <c r="AV39" s="44">
        <f t="shared" si="95"/>
        <v>0</v>
      </c>
      <c r="AW39" s="320">
        <f t="shared" si="75"/>
        <v>0</v>
      </c>
      <c r="AX39" s="56">
        <f t="shared" si="76"/>
        <v>0</v>
      </c>
      <c r="AY39" s="320">
        <f t="shared" si="77"/>
        <v>0</v>
      </c>
      <c r="AZ39" s="320">
        <f t="shared" si="31"/>
        <v>0</v>
      </c>
      <c r="BA39" s="160">
        <v>1</v>
      </c>
      <c r="BB39" s="160">
        <v>1</v>
      </c>
      <c r="BC39" s="160">
        <v>1</v>
      </c>
      <c r="BD39" s="369">
        <f t="shared" si="96"/>
        <v>3.8000000000000003</v>
      </c>
      <c r="BE39" s="377">
        <f t="shared" si="97"/>
        <v>3.2936936936936938</v>
      </c>
      <c r="BF39" s="160">
        <f t="shared" si="98"/>
        <v>4</v>
      </c>
      <c r="BG39" s="427"/>
      <c r="BH39" s="379">
        <f t="shared" si="99"/>
        <v>0</v>
      </c>
      <c r="BI39" s="317">
        <f t="shared" si="100"/>
        <v>1</v>
      </c>
      <c r="BJ39" s="317">
        <f t="shared" si="101"/>
        <v>0</v>
      </c>
      <c r="BK39" s="317">
        <f t="shared" si="102"/>
        <v>0</v>
      </c>
      <c r="BL39" s="154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</row>
    <row r="40" spans="1:75" ht="13.5" customHeight="1">
      <c r="A40" s="4">
        <f t="shared" si="59"/>
        <v>0</v>
      </c>
      <c r="B40" s="87">
        <v>10</v>
      </c>
      <c r="C40" s="95" t="s">
        <v>70</v>
      </c>
      <c r="D40" s="48">
        <f t="shared" ref="D40:D41" si="105">IF(AF40=0,ROUND(E40,0),IF(AF40=1,ROUND(E40-1,0),2))</f>
        <v>4</v>
      </c>
      <c r="E40" s="211">
        <f t="shared" ref="E40:E41" si="106">(F40*F53+G40*G53+H40*H53+I40*I53+J40*J53+K40*K53+L40*L53+M40*M52)/AF55</f>
        <v>4.4318006318006322</v>
      </c>
      <c r="F40" s="51">
        <v>5</v>
      </c>
      <c r="G40" s="50">
        <v>4</v>
      </c>
      <c r="H40" s="25">
        <v>5</v>
      </c>
      <c r="I40" s="51">
        <v>5</v>
      </c>
      <c r="J40" s="50">
        <v>4</v>
      </c>
      <c r="K40" s="305">
        <f t="shared" si="78"/>
        <v>2.9189189189189189</v>
      </c>
      <c r="L40" s="405">
        <f t="shared" ref="L40:L41" si="107">(N40*N53+O40*O53+P40*P53+Q40*Q53+R40*R53+S40*S53+T40*T53+U40*U53)/AC54</f>
        <v>4.8714285714285719</v>
      </c>
      <c r="M40" s="49">
        <v>5</v>
      </c>
      <c r="N40" s="159">
        <v>5</v>
      </c>
      <c r="O40" s="159">
        <v>5</v>
      </c>
      <c r="P40" s="297">
        <v>5</v>
      </c>
      <c r="Q40" s="297">
        <v>5</v>
      </c>
      <c r="R40" s="302">
        <v>5</v>
      </c>
      <c r="S40" s="300">
        <f t="shared" si="79"/>
        <v>4.04</v>
      </c>
      <c r="T40" s="159">
        <f t="shared" si="80"/>
        <v>4.4285714285714288</v>
      </c>
      <c r="U40" s="305">
        <f t="shared" si="81"/>
        <v>4.8600000000000003</v>
      </c>
      <c r="V40" s="51">
        <v>10</v>
      </c>
      <c r="W40" s="160">
        <v>15</v>
      </c>
      <c r="X40" s="160">
        <v>2</v>
      </c>
      <c r="Y40" s="160">
        <v>4</v>
      </c>
      <c r="Z40" s="160">
        <v>12</v>
      </c>
      <c r="AA40" s="160"/>
      <c r="AB40" s="174"/>
      <c r="AC40" s="49">
        <f t="shared" ref="AC40:AC41" si="108">IF(D40&gt;2.5,0,1)</f>
        <v>0</v>
      </c>
      <c r="AD40" s="55">
        <v>1</v>
      </c>
      <c r="AE40" s="385">
        <v>0</v>
      </c>
      <c r="AF40" s="56">
        <f t="shared" ref="AF40:AF41" si="109">AJ40</f>
        <v>0</v>
      </c>
      <c r="AG40" s="57">
        <f t="shared" ref="AG40:AG41" si="110">AF40-AD40</f>
        <v>-1</v>
      </c>
      <c r="AH40" s="49">
        <f t="shared" si="41"/>
        <v>40</v>
      </c>
      <c r="AI40" s="313"/>
      <c r="AJ40" s="200">
        <f t="shared" ref="AJ40:AJ41" si="111">SUM(AK40:AR40)</f>
        <v>0</v>
      </c>
      <c r="AK40" s="58">
        <f t="shared" ref="AK40:AK41" si="112">IF(F40&lt;2.6,1,0)</f>
        <v>0</v>
      </c>
      <c r="AL40" s="56">
        <f t="shared" ref="AL40:AL41" si="113">IF(G40&lt;2.6,1,0)</f>
        <v>0</v>
      </c>
      <c r="AM40" s="57">
        <f t="shared" ref="AM40:AM41" si="114">IF(H40&lt;2.6,1,0)</f>
        <v>0</v>
      </c>
      <c r="AN40" s="44">
        <f t="shared" ref="AN40:AN41" si="115">IF(I40&lt;2.6,1,0)</f>
        <v>0</v>
      </c>
      <c r="AO40" s="56">
        <f t="shared" ref="AO40:AO41" si="116">IF(K40&lt;2.6,1,0)</f>
        <v>0</v>
      </c>
      <c r="AP40" s="57">
        <f t="shared" ref="AP40:AP41" si="117">IF(J40&lt;2.6,1,0)</f>
        <v>0</v>
      </c>
      <c r="AQ40" s="65">
        <f t="shared" ref="AQ40:AQ41" si="118">IF(N40&lt;2.6,1,0)</f>
        <v>0</v>
      </c>
      <c r="AR40" s="61">
        <f t="shared" ref="AR40:AR41" si="119">IF(O40&lt;2.6,1,0)</f>
        <v>0</v>
      </c>
      <c r="AS40" s="61">
        <f t="shared" ref="AS40:AS41" si="120">IF(P40&lt;2.6,1,0)</f>
        <v>0</v>
      </c>
      <c r="AT40" s="61">
        <f t="shared" ref="AT40:AT41" si="121">IF(Q40&lt;2.6,1,0)</f>
        <v>0</v>
      </c>
      <c r="AU40" s="62">
        <f t="shared" ref="AU40:AU41" si="122">IF(R40&lt;2.6,1,0)</f>
        <v>0</v>
      </c>
      <c r="AV40" s="44">
        <f t="shared" ref="AV40:AV41" si="123">SUM(AQ40:AU40)</f>
        <v>0</v>
      </c>
      <c r="AW40" s="320">
        <f t="shared" ref="AW40:AW41" si="124">SUM(AK40:AM40)</f>
        <v>0</v>
      </c>
      <c r="AX40" s="56">
        <f t="shared" ref="AX40:AX41" si="125">SUM(AN40:AP40)</f>
        <v>0</v>
      </c>
      <c r="AY40" s="320">
        <f t="shared" ref="AY40:AY41" si="126">SUM(AW40:AX40)</f>
        <v>0</v>
      </c>
      <c r="AZ40" s="320">
        <f t="shared" si="31"/>
        <v>0</v>
      </c>
      <c r="BA40" s="160">
        <v>1</v>
      </c>
      <c r="BB40" s="160">
        <f t="shared" si="57"/>
        <v>0</v>
      </c>
      <c r="BC40" s="160">
        <v>1</v>
      </c>
      <c r="BD40" s="369">
        <f t="shared" si="96"/>
        <v>4.666666666666667</v>
      </c>
      <c r="BE40" s="377">
        <f t="shared" si="97"/>
        <v>3.9729729729729732</v>
      </c>
      <c r="BF40" s="160">
        <f t="shared" si="98"/>
        <v>5</v>
      </c>
      <c r="BG40" s="427"/>
      <c r="BH40" s="379">
        <f t="shared" si="99"/>
        <v>0</v>
      </c>
      <c r="BI40" s="317">
        <f t="shared" si="100"/>
        <v>1</v>
      </c>
      <c r="BJ40" s="317">
        <f t="shared" si="101"/>
        <v>0</v>
      </c>
      <c r="BK40" s="317">
        <f t="shared" si="102"/>
        <v>0</v>
      </c>
      <c r="BL40" s="154"/>
      <c r="BM40" s="371"/>
      <c r="BN40" s="371"/>
      <c r="BO40" s="371"/>
      <c r="BP40" s="371"/>
      <c r="BQ40" s="371"/>
      <c r="BR40" s="371"/>
      <c r="BS40" s="371"/>
      <c r="BT40" s="371"/>
      <c r="BU40" s="371"/>
      <c r="BV40" s="371"/>
      <c r="BW40" s="371"/>
    </row>
    <row r="41" spans="1:75" ht="13.5" customHeight="1" thickBot="1">
      <c r="A41" s="4">
        <f t="shared" si="59"/>
        <v>5</v>
      </c>
      <c r="B41" s="262">
        <v>11</v>
      </c>
      <c r="C41" s="263" t="s">
        <v>131</v>
      </c>
      <c r="D41" s="264">
        <f t="shared" si="105"/>
        <v>2</v>
      </c>
      <c r="E41" s="281">
        <f t="shared" si="106"/>
        <v>2.3593216783216784</v>
      </c>
      <c r="F41" s="265">
        <v>2</v>
      </c>
      <c r="G41" s="266">
        <v>2</v>
      </c>
      <c r="H41" s="267">
        <v>2</v>
      </c>
      <c r="I41" s="265">
        <v>4.7</v>
      </c>
      <c r="J41" s="266">
        <v>2</v>
      </c>
      <c r="K41" s="307">
        <f t="shared" si="78"/>
        <v>2</v>
      </c>
      <c r="L41" s="413">
        <f t="shared" si="107"/>
        <v>0.90253846153846162</v>
      </c>
      <c r="M41" s="268">
        <v>3</v>
      </c>
      <c r="N41" s="269"/>
      <c r="O41" s="269"/>
      <c r="P41" s="269"/>
      <c r="Q41" s="269"/>
      <c r="R41" s="304"/>
      <c r="S41" s="265">
        <f t="shared" si="79"/>
        <v>3.0880000000000001</v>
      </c>
      <c r="T41" s="269">
        <f t="shared" si="80"/>
        <v>5</v>
      </c>
      <c r="U41" s="307">
        <f t="shared" si="81"/>
        <v>3.6450000000000005</v>
      </c>
      <c r="V41" s="265"/>
      <c r="W41" s="270">
        <v>8</v>
      </c>
      <c r="X41" s="270"/>
      <c r="Y41" s="270"/>
      <c r="Z41" s="270">
        <v>7</v>
      </c>
      <c r="AA41" s="270"/>
      <c r="AB41" s="271"/>
      <c r="AC41" s="268">
        <f t="shared" si="108"/>
        <v>1</v>
      </c>
      <c r="AD41" s="272">
        <v>7</v>
      </c>
      <c r="AE41" s="269">
        <v>7</v>
      </c>
      <c r="AF41" s="273">
        <f t="shared" si="109"/>
        <v>7</v>
      </c>
      <c r="AG41" s="274">
        <f t="shared" si="110"/>
        <v>0</v>
      </c>
      <c r="AH41" s="268">
        <f t="shared" si="41"/>
        <v>40</v>
      </c>
      <c r="AI41" s="286"/>
      <c r="AJ41" s="285">
        <f t="shared" si="111"/>
        <v>7</v>
      </c>
      <c r="AK41" s="321">
        <f t="shared" si="112"/>
        <v>1</v>
      </c>
      <c r="AL41" s="273">
        <f t="shared" si="113"/>
        <v>1</v>
      </c>
      <c r="AM41" s="274">
        <f t="shared" si="114"/>
        <v>1</v>
      </c>
      <c r="AN41" s="322">
        <f t="shared" si="115"/>
        <v>0</v>
      </c>
      <c r="AO41" s="273">
        <f t="shared" si="116"/>
        <v>1</v>
      </c>
      <c r="AP41" s="274">
        <f t="shared" si="117"/>
        <v>1</v>
      </c>
      <c r="AQ41" s="323">
        <f t="shared" si="118"/>
        <v>1</v>
      </c>
      <c r="AR41" s="273">
        <f t="shared" si="119"/>
        <v>1</v>
      </c>
      <c r="AS41" s="273">
        <f t="shared" si="120"/>
        <v>1</v>
      </c>
      <c r="AT41" s="273">
        <f t="shared" si="121"/>
        <v>1</v>
      </c>
      <c r="AU41" s="274">
        <f t="shared" si="122"/>
        <v>1</v>
      </c>
      <c r="AV41" s="44">
        <f t="shared" si="123"/>
        <v>5</v>
      </c>
      <c r="AW41" s="320">
        <f t="shared" si="124"/>
        <v>3</v>
      </c>
      <c r="AX41" s="56">
        <f t="shared" si="125"/>
        <v>2</v>
      </c>
      <c r="AY41" s="320">
        <f t="shared" si="126"/>
        <v>5</v>
      </c>
      <c r="AZ41" s="320">
        <f t="shared" si="31"/>
        <v>10</v>
      </c>
      <c r="BA41" s="160">
        <v>1</v>
      </c>
      <c r="BB41" s="160">
        <v>1</v>
      </c>
      <c r="BC41" s="160">
        <v>1</v>
      </c>
      <c r="BD41" s="369">
        <f t="shared" si="96"/>
        <v>2</v>
      </c>
      <c r="BE41" s="377">
        <f t="shared" si="97"/>
        <v>2.9</v>
      </c>
      <c r="BF41" s="160">
        <f t="shared" si="98"/>
        <v>0</v>
      </c>
      <c r="BG41" s="427"/>
      <c r="BH41" s="379">
        <f t="shared" si="99"/>
        <v>0</v>
      </c>
      <c r="BI41" s="317">
        <f t="shared" si="100"/>
        <v>0</v>
      </c>
      <c r="BJ41" s="317">
        <f t="shared" si="101"/>
        <v>0</v>
      </c>
      <c r="BK41" s="317">
        <f t="shared" si="102"/>
        <v>1</v>
      </c>
      <c r="BL41" s="154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</row>
    <row r="42" spans="1:75" s="5" customFormat="1" ht="16.5" hidden="1" customHeight="1">
      <c r="A42" s="4">
        <f t="shared" si="59"/>
        <v>0</v>
      </c>
      <c r="B42" s="5">
        <v>1</v>
      </c>
      <c r="C42" s="6"/>
      <c r="D42" s="97"/>
      <c r="E42" s="98"/>
      <c r="F42" s="99">
        <f>F13</f>
        <v>3</v>
      </c>
      <c r="G42" s="99">
        <f t="shared" ref="G42:U42" si="127">G13</f>
        <v>3</v>
      </c>
      <c r="H42" s="99">
        <f t="shared" si="127"/>
        <v>3</v>
      </c>
      <c r="I42" s="99">
        <f t="shared" si="127"/>
        <v>3</v>
      </c>
      <c r="J42" s="99">
        <f>J13</f>
        <v>3</v>
      </c>
      <c r="K42" s="99">
        <f>K13</f>
        <v>3</v>
      </c>
      <c r="L42" s="73">
        <f>L13</f>
        <v>2</v>
      </c>
      <c r="M42" s="73">
        <f t="shared" ref="M42:R42" si="128">M13</f>
        <v>2</v>
      </c>
      <c r="N42" s="73">
        <f t="shared" si="128"/>
        <v>2</v>
      </c>
      <c r="O42" s="73">
        <f t="shared" si="128"/>
        <v>2</v>
      </c>
      <c r="P42" s="73">
        <f t="shared" si="128"/>
        <v>2</v>
      </c>
      <c r="Q42" s="73">
        <f t="shared" si="128"/>
        <v>2</v>
      </c>
      <c r="R42" s="73">
        <f t="shared" si="128"/>
        <v>2</v>
      </c>
      <c r="S42" s="99">
        <f t="shared" si="127"/>
        <v>1</v>
      </c>
      <c r="T42" s="99">
        <f t="shared" si="127"/>
        <v>1</v>
      </c>
      <c r="U42" s="99">
        <f t="shared" si="127"/>
        <v>1</v>
      </c>
      <c r="V42" s="286"/>
      <c r="W42" s="99"/>
      <c r="X42" s="99"/>
      <c r="Y42" s="99"/>
      <c r="Z42" s="99"/>
      <c r="AA42" s="99"/>
      <c r="AB42" s="99"/>
      <c r="AC42" s="100">
        <f>C13</f>
        <v>13</v>
      </c>
      <c r="AD42" s="101"/>
      <c r="AE42" s="101">
        <v>22</v>
      </c>
      <c r="AF42" s="5">
        <f>D13</f>
        <v>22</v>
      </c>
      <c r="AG42" s="102">
        <f t="shared" ref="AG42:AG57" si="129">SUM(AK42:AV42)</f>
        <v>0</v>
      </c>
      <c r="AH42" s="4" t="e">
        <f>#REF!</f>
        <v>#REF!</v>
      </c>
      <c r="AI42" s="299"/>
      <c r="AJ42" s="3"/>
      <c r="AK42" s="20"/>
      <c r="AL42" s="20"/>
      <c r="AM42" s="20"/>
      <c r="AN42" s="20"/>
      <c r="AO42" s="20"/>
      <c r="AP42" s="19"/>
      <c r="AQ42" s="3"/>
      <c r="AR42" s="3"/>
      <c r="AS42" s="154"/>
      <c r="AT42" s="154"/>
      <c r="AU42" s="154"/>
      <c r="AV42" s="3"/>
      <c r="AW42" s="66">
        <f t="shared" si="75"/>
        <v>0</v>
      </c>
      <c r="AX42" s="154">
        <f t="shared" si="76"/>
        <v>0</v>
      </c>
      <c r="AY42" s="46">
        <f t="shared" si="77"/>
        <v>0</v>
      </c>
      <c r="AZ42" s="46">
        <f t="shared" si="31"/>
        <v>0</v>
      </c>
      <c r="BA42" s="160">
        <f t="shared" si="56"/>
        <v>0</v>
      </c>
      <c r="BB42" s="160">
        <f t="shared" si="57"/>
        <v>0</v>
      </c>
      <c r="BC42" s="160">
        <f t="shared" si="58"/>
        <v>0</v>
      </c>
      <c r="BD42" s="3"/>
      <c r="BE42" s="383"/>
      <c r="BF42" s="3"/>
      <c r="BG42" s="3"/>
      <c r="BH42" s="3"/>
      <c r="BI42" s="3"/>
      <c r="BJ42" s="3"/>
      <c r="BK42" s="3"/>
      <c r="BL42" s="3"/>
      <c r="BM42" s="371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</row>
    <row r="43" spans="1:75" s="5" customFormat="1" ht="16.5" hidden="1" customHeight="1">
      <c r="A43" s="4">
        <f t="shared" si="59"/>
        <v>0</v>
      </c>
      <c r="B43" s="5">
        <v>2</v>
      </c>
      <c r="C43" s="6"/>
      <c r="D43" s="97"/>
      <c r="E43" s="98"/>
      <c r="F43" s="99">
        <f t="shared" ref="F43:U43" si="130">F14</f>
        <v>3</v>
      </c>
      <c r="G43" s="99">
        <f t="shared" si="130"/>
        <v>3</v>
      </c>
      <c r="H43" s="99">
        <f t="shared" si="130"/>
        <v>3</v>
      </c>
      <c r="I43" s="99">
        <f t="shared" si="130"/>
        <v>3</v>
      </c>
      <c r="J43" s="99">
        <f t="shared" si="130"/>
        <v>3</v>
      </c>
      <c r="K43" s="99">
        <f t="shared" si="130"/>
        <v>3</v>
      </c>
      <c r="L43" s="73">
        <f t="shared" si="130"/>
        <v>2</v>
      </c>
      <c r="M43" s="73">
        <f t="shared" si="130"/>
        <v>2</v>
      </c>
      <c r="N43" s="73">
        <f t="shared" si="130"/>
        <v>2</v>
      </c>
      <c r="O43" s="73">
        <f t="shared" si="130"/>
        <v>2</v>
      </c>
      <c r="P43" s="73">
        <f t="shared" si="130"/>
        <v>2</v>
      </c>
      <c r="Q43" s="73">
        <f t="shared" si="130"/>
        <v>2</v>
      </c>
      <c r="R43" s="73">
        <f t="shared" si="130"/>
        <v>2</v>
      </c>
      <c r="S43" s="99">
        <f t="shared" si="130"/>
        <v>1</v>
      </c>
      <c r="T43" s="99">
        <f t="shared" si="130"/>
        <v>1</v>
      </c>
      <c r="U43" s="99">
        <f t="shared" si="130"/>
        <v>1</v>
      </c>
      <c r="V43" s="286"/>
      <c r="W43" s="99"/>
      <c r="X43" s="99"/>
      <c r="Y43" s="99"/>
      <c r="Z43" s="99"/>
      <c r="AA43" s="99"/>
      <c r="AB43" s="99"/>
      <c r="AC43" s="103">
        <f>AC42</f>
        <v>13</v>
      </c>
      <c r="AD43" s="104"/>
      <c r="AE43" s="104">
        <v>22</v>
      </c>
      <c r="AF43" s="4">
        <f t="shared" ref="AF43:AF58" si="131">AF42</f>
        <v>22</v>
      </c>
      <c r="AG43" s="102">
        <f t="shared" si="129"/>
        <v>0</v>
      </c>
      <c r="AH43" s="4" t="e">
        <f t="shared" si="41"/>
        <v>#REF!</v>
      </c>
      <c r="AI43" s="299"/>
      <c r="AJ43" s="3"/>
      <c r="AK43" s="20"/>
      <c r="AL43" s="20"/>
      <c r="AM43" s="20"/>
      <c r="AN43" s="20"/>
      <c r="AO43" s="20"/>
      <c r="AP43" s="19"/>
      <c r="AQ43" s="3"/>
      <c r="AR43" s="3"/>
      <c r="AS43" s="154"/>
      <c r="AT43" s="154"/>
      <c r="AU43" s="154"/>
      <c r="AV43" s="3"/>
      <c r="AW43" s="66">
        <f t="shared" si="75"/>
        <v>0</v>
      </c>
      <c r="AX43" s="154">
        <f t="shared" si="76"/>
        <v>0</v>
      </c>
      <c r="AY43" s="46">
        <f t="shared" si="77"/>
        <v>0</v>
      </c>
      <c r="AZ43" s="46">
        <f t="shared" si="31"/>
        <v>0</v>
      </c>
      <c r="BA43" s="160">
        <f t="shared" si="56"/>
        <v>0</v>
      </c>
      <c r="BB43" s="160">
        <f t="shared" si="57"/>
        <v>0</v>
      </c>
      <c r="BC43" s="160">
        <f t="shared" si="58"/>
        <v>0</v>
      </c>
      <c r="BD43" s="3"/>
      <c r="BE43" s="383"/>
      <c r="BF43" s="3"/>
      <c r="BG43" s="3"/>
      <c r="BH43" s="3"/>
      <c r="BI43" s="3"/>
      <c r="BJ43" s="3"/>
      <c r="BK43" s="3"/>
      <c r="BL43" s="3"/>
      <c r="BM43" s="371"/>
      <c r="BN43" s="371"/>
      <c r="BO43" s="371"/>
      <c r="BP43" s="371"/>
      <c r="BQ43" s="371"/>
      <c r="BR43" s="371"/>
      <c r="BS43" s="371"/>
      <c r="BT43" s="371"/>
      <c r="BU43" s="371"/>
      <c r="BV43" s="371"/>
      <c r="BW43" s="371"/>
    </row>
    <row r="44" spans="1:75" s="5" customFormat="1" ht="16.5" hidden="1" customHeight="1">
      <c r="A44" s="4">
        <f t="shared" si="59"/>
        <v>0</v>
      </c>
      <c r="B44" s="5">
        <v>3</v>
      </c>
      <c r="C44" s="6"/>
      <c r="D44" s="97"/>
      <c r="E44" s="98"/>
      <c r="F44" s="99">
        <f t="shared" ref="F44:U44" si="132">F15</f>
        <v>3</v>
      </c>
      <c r="G44" s="99">
        <f t="shared" si="132"/>
        <v>3</v>
      </c>
      <c r="H44" s="99">
        <f t="shared" si="132"/>
        <v>3</v>
      </c>
      <c r="I44" s="99">
        <f t="shared" si="132"/>
        <v>3</v>
      </c>
      <c r="J44" s="99">
        <f t="shared" si="132"/>
        <v>3</v>
      </c>
      <c r="K44" s="99">
        <f t="shared" si="132"/>
        <v>3</v>
      </c>
      <c r="L44" s="73">
        <f t="shared" si="132"/>
        <v>2</v>
      </c>
      <c r="M44" s="73">
        <f t="shared" si="132"/>
        <v>2</v>
      </c>
      <c r="N44" s="73">
        <f t="shared" si="132"/>
        <v>2</v>
      </c>
      <c r="O44" s="73">
        <f t="shared" si="132"/>
        <v>2</v>
      </c>
      <c r="P44" s="73">
        <f t="shared" si="132"/>
        <v>2</v>
      </c>
      <c r="Q44" s="73">
        <f t="shared" si="132"/>
        <v>2</v>
      </c>
      <c r="R44" s="73">
        <f t="shared" si="132"/>
        <v>2</v>
      </c>
      <c r="S44" s="99">
        <f t="shared" si="132"/>
        <v>1</v>
      </c>
      <c r="T44" s="99">
        <f t="shared" si="132"/>
        <v>1</v>
      </c>
      <c r="U44" s="99">
        <f t="shared" si="132"/>
        <v>1</v>
      </c>
      <c r="V44" s="286"/>
      <c r="W44" s="99"/>
      <c r="X44" s="99"/>
      <c r="Y44" s="99"/>
      <c r="Z44" s="99"/>
      <c r="AA44" s="99"/>
      <c r="AB44" s="99"/>
      <c r="AC44" s="103">
        <f t="shared" ref="AC44:AC58" si="133">AC43</f>
        <v>13</v>
      </c>
      <c r="AD44" s="104"/>
      <c r="AE44" s="104">
        <v>22</v>
      </c>
      <c r="AF44" s="4">
        <f t="shared" si="131"/>
        <v>22</v>
      </c>
      <c r="AG44" s="102">
        <f t="shared" si="129"/>
        <v>0</v>
      </c>
      <c r="AH44" s="4" t="e">
        <f t="shared" si="41"/>
        <v>#REF!</v>
      </c>
      <c r="AI44" s="299"/>
      <c r="AJ44" s="3"/>
      <c r="AK44" s="20"/>
      <c r="AL44" s="20"/>
      <c r="AM44" s="20"/>
      <c r="AN44" s="20"/>
      <c r="AO44" s="20"/>
      <c r="AP44" s="19"/>
      <c r="AQ44" s="3"/>
      <c r="AR44" s="3"/>
      <c r="AS44" s="154"/>
      <c r="AT44" s="154"/>
      <c r="AU44" s="154"/>
      <c r="AV44" s="3"/>
      <c r="AW44" s="66">
        <f t="shared" si="75"/>
        <v>0</v>
      </c>
      <c r="AX44" s="154">
        <f t="shared" si="76"/>
        <v>0</v>
      </c>
      <c r="AY44" s="46">
        <f t="shared" si="77"/>
        <v>0</v>
      </c>
      <c r="AZ44" s="46">
        <f t="shared" si="31"/>
        <v>0</v>
      </c>
      <c r="BA44" s="160">
        <f t="shared" si="56"/>
        <v>0</v>
      </c>
      <c r="BB44" s="160">
        <f t="shared" si="57"/>
        <v>0</v>
      </c>
      <c r="BC44" s="160">
        <f t="shared" si="58"/>
        <v>0</v>
      </c>
      <c r="BD44" s="3"/>
      <c r="BE44" s="383"/>
      <c r="BF44" s="3"/>
      <c r="BG44" s="3"/>
      <c r="BH44" s="3"/>
      <c r="BI44" s="3"/>
      <c r="BJ44" s="3"/>
      <c r="BK44" s="3"/>
      <c r="BL44" s="3"/>
      <c r="BM44" s="371"/>
      <c r="BN44" s="371"/>
      <c r="BO44" s="371"/>
      <c r="BP44" s="371"/>
      <c r="BQ44" s="371"/>
      <c r="BR44" s="371"/>
      <c r="BS44" s="371"/>
      <c r="BT44" s="371"/>
      <c r="BU44" s="371"/>
      <c r="BV44" s="371"/>
      <c r="BW44" s="371"/>
    </row>
    <row r="45" spans="1:75" s="5" customFormat="1" ht="16.5" hidden="1" customHeight="1">
      <c r="A45" s="4">
        <f t="shared" si="59"/>
        <v>0</v>
      </c>
      <c r="B45" s="5">
        <v>4</v>
      </c>
      <c r="C45" s="6"/>
      <c r="D45" s="97"/>
      <c r="E45" s="98"/>
      <c r="F45" s="99">
        <f t="shared" ref="F45:U45" si="134">F16</f>
        <v>3</v>
      </c>
      <c r="G45" s="99">
        <f t="shared" si="134"/>
        <v>3</v>
      </c>
      <c r="H45" s="99">
        <f t="shared" si="134"/>
        <v>3</v>
      </c>
      <c r="I45" s="99">
        <f t="shared" si="134"/>
        <v>3</v>
      </c>
      <c r="J45" s="99">
        <f t="shared" si="134"/>
        <v>3</v>
      </c>
      <c r="K45" s="99">
        <f t="shared" si="134"/>
        <v>3</v>
      </c>
      <c r="L45" s="73">
        <f t="shared" si="134"/>
        <v>2</v>
      </c>
      <c r="M45" s="73">
        <f t="shared" si="134"/>
        <v>2</v>
      </c>
      <c r="N45" s="73">
        <f t="shared" si="134"/>
        <v>2</v>
      </c>
      <c r="O45" s="73">
        <f t="shared" si="134"/>
        <v>2</v>
      </c>
      <c r="P45" s="73">
        <f t="shared" si="134"/>
        <v>2</v>
      </c>
      <c r="Q45" s="73">
        <f t="shared" si="134"/>
        <v>2</v>
      </c>
      <c r="R45" s="73">
        <f t="shared" si="134"/>
        <v>2</v>
      </c>
      <c r="S45" s="99">
        <f t="shared" si="134"/>
        <v>1</v>
      </c>
      <c r="T45" s="99">
        <f t="shared" si="134"/>
        <v>1</v>
      </c>
      <c r="U45" s="99">
        <f t="shared" si="134"/>
        <v>1</v>
      </c>
      <c r="V45" s="286"/>
      <c r="W45" s="99"/>
      <c r="X45" s="99"/>
      <c r="Y45" s="99"/>
      <c r="Z45" s="99"/>
      <c r="AA45" s="99"/>
      <c r="AB45" s="99"/>
      <c r="AC45" s="103">
        <f t="shared" si="133"/>
        <v>13</v>
      </c>
      <c r="AD45" s="104"/>
      <c r="AE45" s="104">
        <v>22</v>
      </c>
      <c r="AF45" s="4">
        <f t="shared" si="131"/>
        <v>22</v>
      </c>
      <c r="AG45" s="102">
        <f t="shared" si="129"/>
        <v>0</v>
      </c>
      <c r="AH45" s="4" t="e">
        <f t="shared" si="41"/>
        <v>#REF!</v>
      </c>
      <c r="AI45" s="299"/>
      <c r="AJ45" s="3"/>
      <c r="AK45" s="20"/>
      <c r="AL45" s="20"/>
      <c r="AM45" s="20"/>
      <c r="AN45" s="20"/>
      <c r="AO45" s="20"/>
      <c r="AP45" s="19"/>
      <c r="AQ45" s="3"/>
      <c r="AR45" s="3"/>
      <c r="AS45" s="154"/>
      <c r="AT45" s="154"/>
      <c r="AU45" s="154"/>
      <c r="AV45" s="3"/>
      <c r="AW45" s="66">
        <f t="shared" si="75"/>
        <v>0</v>
      </c>
      <c r="AX45" s="154">
        <f t="shared" si="76"/>
        <v>0</v>
      </c>
      <c r="AY45" s="46">
        <f t="shared" si="77"/>
        <v>0</v>
      </c>
      <c r="AZ45" s="46">
        <f t="shared" si="31"/>
        <v>0</v>
      </c>
      <c r="BA45" s="160">
        <f t="shared" si="56"/>
        <v>0</v>
      </c>
      <c r="BB45" s="160">
        <f t="shared" si="57"/>
        <v>0</v>
      </c>
      <c r="BC45" s="160">
        <f t="shared" si="58"/>
        <v>0</v>
      </c>
      <c r="BD45" s="3"/>
      <c r="BE45" s="383"/>
      <c r="BF45" s="3"/>
      <c r="BG45" s="3"/>
      <c r="BH45" s="3"/>
      <c r="BI45" s="3"/>
      <c r="BJ45" s="3"/>
      <c r="BK45" s="3"/>
      <c r="BL45" s="3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</row>
    <row r="46" spans="1:75" s="5" customFormat="1" ht="16.5" hidden="1" customHeight="1">
      <c r="A46" s="4">
        <f t="shared" si="59"/>
        <v>0</v>
      </c>
      <c r="B46" s="5">
        <v>5</v>
      </c>
      <c r="C46" s="6"/>
      <c r="D46" s="97"/>
      <c r="E46" s="98"/>
      <c r="F46" s="99">
        <f t="shared" ref="F46:U46" si="135">F17</f>
        <v>3</v>
      </c>
      <c r="G46" s="99">
        <f t="shared" si="135"/>
        <v>3</v>
      </c>
      <c r="H46" s="99">
        <f t="shared" si="135"/>
        <v>3</v>
      </c>
      <c r="I46" s="99">
        <f t="shared" si="135"/>
        <v>3</v>
      </c>
      <c r="J46" s="99">
        <f t="shared" si="135"/>
        <v>3</v>
      </c>
      <c r="K46" s="99">
        <f t="shared" si="135"/>
        <v>3</v>
      </c>
      <c r="L46" s="73">
        <f t="shared" si="135"/>
        <v>2</v>
      </c>
      <c r="M46" s="73">
        <f t="shared" si="135"/>
        <v>2</v>
      </c>
      <c r="N46" s="73">
        <f t="shared" si="135"/>
        <v>2</v>
      </c>
      <c r="O46" s="73">
        <f t="shared" si="135"/>
        <v>2</v>
      </c>
      <c r="P46" s="73">
        <f t="shared" si="135"/>
        <v>2</v>
      </c>
      <c r="Q46" s="73">
        <f t="shared" si="135"/>
        <v>2</v>
      </c>
      <c r="R46" s="73">
        <f t="shared" si="135"/>
        <v>2</v>
      </c>
      <c r="S46" s="99">
        <f t="shared" si="135"/>
        <v>1</v>
      </c>
      <c r="T46" s="99">
        <f t="shared" si="135"/>
        <v>1</v>
      </c>
      <c r="U46" s="99">
        <f t="shared" si="135"/>
        <v>1</v>
      </c>
      <c r="V46" s="286"/>
      <c r="W46" s="99"/>
      <c r="X46" s="99"/>
      <c r="Y46" s="99"/>
      <c r="Z46" s="99"/>
      <c r="AA46" s="99"/>
      <c r="AB46" s="99"/>
      <c r="AC46" s="103">
        <f t="shared" si="133"/>
        <v>13</v>
      </c>
      <c r="AD46" s="104"/>
      <c r="AE46" s="104">
        <v>22</v>
      </c>
      <c r="AF46" s="4">
        <f t="shared" si="131"/>
        <v>22</v>
      </c>
      <c r="AG46" s="102">
        <f t="shared" si="129"/>
        <v>0</v>
      </c>
      <c r="AH46" s="4" t="e">
        <f t="shared" si="41"/>
        <v>#REF!</v>
      </c>
      <c r="AI46" s="299"/>
      <c r="AJ46" s="3"/>
      <c r="AK46" s="20"/>
      <c r="AL46" s="20"/>
      <c r="AM46" s="20"/>
      <c r="AN46" s="20"/>
      <c r="AO46" s="20"/>
      <c r="AP46" s="19"/>
      <c r="AQ46" s="3"/>
      <c r="AR46" s="3"/>
      <c r="AS46" s="154"/>
      <c r="AT46" s="154"/>
      <c r="AU46" s="154"/>
      <c r="AV46" s="3"/>
      <c r="AW46" s="66">
        <f t="shared" si="75"/>
        <v>0</v>
      </c>
      <c r="AX46" s="154">
        <f t="shared" si="76"/>
        <v>0</v>
      </c>
      <c r="AY46" s="46">
        <f t="shared" si="77"/>
        <v>0</v>
      </c>
      <c r="AZ46" s="46">
        <f t="shared" si="31"/>
        <v>0</v>
      </c>
      <c r="BA46" s="160">
        <f t="shared" si="56"/>
        <v>0</v>
      </c>
      <c r="BB46" s="160">
        <f t="shared" si="57"/>
        <v>0</v>
      </c>
      <c r="BC46" s="160">
        <f t="shared" si="58"/>
        <v>0</v>
      </c>
      <c r="BD46" s="3"/>
      <c r="BE46" s="383"/>
      <c r="BF46" s="3"/>
      <c r="BG46" s="3"/>
      <c r="BH46" s="3"/>
      <c r="BI46" s="3"/>
      <c r="BJ46" s="3"/>
      <c r="BK46" s="3"/>
      <c r="BL46" s="3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</row>
    <row r="47" spans="1:75" s="5" customFormat="1" ht="16.5" hidden="1" customHeight="1">
      <c r="A47" s="4">
        <f t="shared" si="59"/>
        <v>0</v>
      </c>
      <c r="B47" s="5">
        <v>6</v>
      </c>
      <c r="C47" s="6"/>
      <c r="D47" s="97"/>
      <c r="E47" s="98"/>
      <c r="F47" s="99">
        <f t="shared" ref="F47:U47" si="136">F18</f>
        <v>3</v>
      </c>
      <c r="G47" s="99">
        <f t="shared" si="136"/>
        <v>3</v>
      </c>
      <c r="H47" s="99">
        <f t="shared" si="136"/>
        <v>3</v>
      </c>
      <c r="I47" s="99">
        <f t="shared" si="136"/>
        <v>3</v>
      </c>
      <c r="J47" s="99">
        <f t="shared" si="136"/>
        <v>3</v>
      </c>
      <c r="K47" s="99">
        <f t="shared" si="136"/>
        <v>3</v>
      </c>
      <c r="L47" s="73">
        <f t="shared" si="136"/>
        <v>2</v>
      </c>
      <c r="M47" s="73">
        <f t="shared" si="136"/>
        <v>2</v>
      </c>
      <c r="N47" s="73">
        <f t="shared" si="136"/>
        <v>2</v>
      </c>
      <c r="O47" s="73">
        <f t="shared" si="136"/>
        <v>2</v>
      </c>
      <c r="P47" s="73">
        <f t="shared" si="136"/>
        <v>2</v>
      </c>
      <c r="Q47" s="73">
        <f t="shared" si="136"/>
        <v>2</v>
      </c>
      <c r="R47" s="73">
        <f t="shared" si="136"/>
        <v>2</v>
      </c>
      <c r="S47" s="99">
        <f t="shared" si="136"/>
        <v>1</v>
      </c>
      <c r="T47" s="99">
        <f t="shared" si="136"/>
        <v>1</v>
      </c>
      <c r="U47" s="99">
        <f t="shared" si="136"/>
        <v>1</v>
      </c>
      <c r="V47" s="286"/>
      <c r="W47" s="99"/>
      <c r="X47" s="99"/>
      <c r="Y47" s="99"/>
      <c r="Z47" s="99"/>
      <c r="AA47" s="99"/>
      <c r="AB47" s="99"/>
      <c r="AC47" s="103">
        <f t="shared" si="133"/>
        <v>13</v>
      </c>
      <c r="AD47" s="104"/>
      <c r="AE47" s="104">
        <v>22</v>
      </c>
      <c r="AF47" s="4">
        <f t="shared" si="131"/>
        <v>22</v>
      </c>
      <c r="AG47" s="102">
        <f t="shared" si="129"/>
        <v>0</v>
      </c>
      <c r="AH47" s="4" t="e">
        <f t="shared" si="41"/>
        <v>#REF!</v>
      </c>
      <c r="AI47" s="299"/>
      <c r="AJ47" s="3"/>
      <c r="AK47" s="20"/>
      <c r="AL47" s="20"/>
      <c r="AM47" s="20"/>
      <c r="AN47" s="20"/>
      <c r="AO47" s="20"/>
      <c r="AP47" s="19"/>
      <c r="AQ47" s="3"/>
      <c r="AR47" s="3"/>
      <c r="AS47" s="154"/>
      <c r="AT47" s="154"/>
      <c r="AU47" s="154"/>
      <c r="AV47" s="3"/>
      <c r="AW47" s="66">
        <f t="shared" si="75"/>
        <v>0</v>
      </c>
      <c r="AX47" s="154">
        <f t="shared" si="76"/>
        <v>0</v>
      </c>
      <c r="AY47" s="46">
        <f t="shared" si="77"/>
        <v>0</v>
      </c>
      <c r="AZ47" s="46">
        <f t="shared" si="31"/>
        <v>0</v>
      </c>
      <c r="BA47" s="160">
        <f t="shared" si="56"/>
        <v>0</v>
      </c>
      <c r="BB47" s="160">
        <f t="shared" si="57"/>
        <v>0</v>
      </c>
      <c r="BC47" s="160">
        <f t="shared" si="58"/>
        <v>0</v>
      </c>
      <c r="BD47" s="3"/>
      <c r="BE47" s="383"/>
      <c r="BF47" s="3"/>
      <c r="BG47" s="3"/>
      <c r="BH47" s="3"/>
      <c r="BI47" s="3"/>
      <c r="BJ47" s="3"/>
      <c r="BK47" s="3"/>
      <c r="BL47" s="3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</row>
    <row r="48" spans="1:75" s="5" customFormat="1" ht="16.5" hidden="1" customHeight="1">
      <c r="A48" s="4">
        <f t="shared" si="59"/>
        <v>0</v>
      </c>
      <c r="B48" s="5">
        <v>7</v>
      </c>
      <c r="C48" s="6"/>
      <c r="D48" s="97"/>
      <c r="E48" s="98"/>
      <c r="F48" s="99">
        <f t="shared" ref="F48:U48" si="137">F19</f>
        <v>3</v>
      </c>
      <c r="G48" s="99">
        <f t="shared" si="137"/>
        <v>3</v>
      </c>
      <c r="H48" s="99">
        <f t="shared" si="137"/>
        <v>3</v>
      </c>
      <c r="I48" s="99">
        <f t="shared" si="137"/>
        <v>3</v>
      </c>
      <c r="J48" s="99">
        <f t="shared" si="137"/>
        <v>3</v>
      </c>
      <c r="K48" s="99">
        <f t="shared" si="137"/>
        <v>3</v>
      </c>
      <c r="L48" s="73">
        <f t="shared" si="137"/>
        <v>2</v>
      </c>
      <c r="M48" s="73">
        <f t="shared" si="137"/>
        <v>2</v>
      </c>
      <c r="N48" s="73">
        <f t="shared" si="137"/>
        <v>2</v>
      </c>
      <c r="O48" s="73">
        <f t="shared" si="137"/>
        <v>2</v>
      </c>
      <c r="P48" s="73">
        <f t="shared" si="137"/>
        <v>2</v>
      </c>
      <c r="Q48" s="73">
        <f t="shared" si="137"/>
        <v>2</v>
      </c>
      <c r="R48" s="73">
        <f t="shared" si="137"/>
        <v>2</v>
      </c>
      <c r="S48" s="99">
        <f t="shared" si="137"/>
        <v>1</v>
      </c>
      <c r="T48" s="99">
        <f t="shared" si="137"/>
        <v>1</v>
      </c>
      <c r="U48" s="99">
        <f t="shared" si="137"/>
        <v>1</v>
      </c>
      <c r="V48" s="286"/>
      <c r="W48" s="99"/>
      <c r="X48" s="99"/>
      <c r="Y48" s="99"/>
      <c r="Z48" s="99"/>
      <c r="AA48" s="99"/>
      <c r="AB48" s="99"/>
      <c r="AC48" s="103">
        <f t="shared" si="133"/>
        <v>13</v>
      </c>
      <c r="AD48" s="104"/>
      <c r="AE48" s="104">
        <v>22</v>
      </c>
      <c r="AF48" s="4">
        <f t="shared" si="131"/>
        <v>22</v>
      </c>
      <c r="AG48" s="102">
        <f t="shared" si="129"/>
        <v>0</v>
      </c>
      <c r="AH48" s="4" t="e">
        <f t="shared" si="41"/>
        <v>#REF!</v>
      </c>
      <c r="AI48" s="299"/>
      <c r="AJ48" s="3"/>
      <c r="AK48" s="20"/>
      <c r="AL48" s="20"/>
      <c r="AM48" s="20"/>
      <c r="AN48" s="20"/>
      <c r="AO48" s="20"/>
      <c r="AP48" s="19"/>
      <c r="AQ48" s="3"/>
      <c r="AR48" s="3"/>
      <c r="AS48" s="154"/>
      <c r="AT48" s="154"/>
      <c r="AU48" s="154"/>
      <c r="AV48" s="3"/>
      <c r="AW48" s="66">
        <f t="shared" si="75"/>
        <v>0</v>
      </c>
      <c r="AX48" s="154">
        <f t="shared" si="76"/>
        <v>0</v>
      </c>
      <c r="AY48" s="46">
        <f t="shared" si="77"/>
        <v>0</v>
      </c>
      <c r="AZ48" s="46">
        <f t="shared" si="31"/>
        <v>0</v>
      </c>
      <c r="BA48" s="160">
        <f t="shared" si="56"/>
        <v>0</v>
      </c>
      <c r="BB48" s="160">
        <f t="shared" si="57"/>
        <v>0</v>
      </c>
      <c r="BC48" s="160">
        <f t="shared" si="58"/>
        <v>0</v>
      </c>
      <c r="BD48" s="3"/>
      <c r="BE48" s="383"/>
      <c r="BF48" s="3"/>
      <c r="BG48" s="3"/>
      <c r="BH48" s="3"/>
      <c r="BI48" s="3"/>
      <c r="BJ48" s="3"/>
      <c r="BK48" s="3"/>
      <c r="BL48" s="3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</row>
    <row r="49" spans="1:75" s="5" customFormat="1" ht="16.5" hidden="1" customHeight="1">
      <c r="A49" s="4">
        <f t="shared" si="59"/>
        <v>0</v>
      </c>
      <c r="B49" s="5">
        <v>8</v>
      </c>
      <c r="C49" s="6"/>
      <c r="D49" s="97"/>
      <c r="E49" s="98"/>
      <c r="F49" s="99">
        <f t="shared" ref="F49:U49" si="138">F20</f>
        <v>3</v>
      </c>
      <c r="G49" s="99">
        <f t="shared" si="138"/>
        <v>3</v>
      </c>
      <c r="H49" s="99">
        <f t="shared" si="138"/>
        <v>3</v>
      </c>
      <c r="I49" s="99">
        <f t="shared" si="138"/>
        <v>3</v>
      </c>
      <c r="J49" s="99">
        <f t="shared" si="138"/>
        <v>3</v>
      </c>
      <c r="K49" s="99">
        <f t="shared" si="138"/>
        <v>3</v>
      </c>
      <c r="L49" s="73">
        <f t="shared" si="138"/>
        <v>2</v>
      </c>
      <c r="M49" s="73">
        <f t="shared" si="138"/>
        <v>2</v>
      </c>
      <c r="N49" s="73">
        <f t="shared" si="138"/>
        <v>2</v>
      </c>
      <c r="O49" s="73">
        <f t="shared" si="138"/>
        <v>2</v>
      </c>
      <c r="P49" s="73">
        <f t="shared" si="138"/>
        <v>2</v>
      </c>
      <c r="Q49" s="73">
        <f t="shared" si="138"/>
        <v>2</v>
      </c>
      <c r="R49" s="73">
        <f t="shared" si="138"/>
        <v>2</v>
      </c>
      <c r="S49" s="99">
        <f t="shared" si="138"/>
        <v>1</v>
      </c>
      <c r="T49" s="99">
        <f t="shared" si="138"/>
        <v>1</v>
      </c>
      <c r="U49" s="99">
        <f t="shared" si="138"/>
        <v>1</v>
      </c>
      <c r="V49" s="286"/>
      <c r="W49" s="99"/>
      <c r="X49" s="99"/>
      <c r="Y49" s="99"/>
      <c r="Z49" s="99"/>
      <c r="AA49" s="99"/>
      <c r="AB49" s="99"/>
      <c r="AC49" s="103">
        <f t="shared" si="133"/>
        <v>13</v>
      </c>
      <c r="AD49" s="104"/>
      <c r="AE49" s="104">
        <v>22</v>
      </c>
      <c r="AF49" s="4">
        <f t="shared" si="131"/>
        <v>22</v>
      </c>
      <c r="AG49" s="102">
        <f t="shared" si="129"/>
        <v>0</v>
      </c>
      <c r="AH49" s="4" t="e">
        <f t="shared" si="41"/>
        <v>#REF!</v>
      </c>
      <c r="AI49" s="299"/>
      <c r="AJ49" s="3"/>
      <c r="AK49" s="20"/>
      <c r="AL49" s="20"/>
      <c r="AM49" s="20"/>
      <c r="AN49" s="20"/>
      <c r="AO49" s="20"/>
      <c r="AP49" s="19"/>
      <c r="AQ49" s="3"/>
      <c r="AR49" s="3"/>
      <c r="AS49" s="154"/>
      <c r="AT49" s="154"/>
      <c r="AU49" s="154"/>
      <c r="AV49" s="3"/>
      <c r="AW49" s="66">
        <f t="shared" si="75"/>
        <v>0</v>
      </c>
      <c r="AX49" s="154">
        <f t="shared" si="76"/>
        <v>0</v>
      </c>
      <c r="AY49" s="46">
        <f t="shared" si="77"/>
        <v>0</v>
      </c>
      <c r="AZ49" s="46">
        <f t="shared" si="31"/>
        <v>0</v>
      </c>
      <c r="BA49" s="160">
        <f t="shared" si="56"/>
        <v>0</v>
      </c>
      <c r="BB49" s="160">
        <f t="shared" si="57"/>
        <v>0</v>
      </c>
      <c r="BC49" s="160">
        <f t="shared" si="58"/>
        <v>0</v>
      </c>
      <c r="BD49" s="3"/>
      <c r="BE49" s="383"/>
      <c r="BF49" s="3"/>
      <c r="BG49" s="3"/>
      <c r="BH49" s="3"/>
      <c r="BI49" s="3"/>
      <c r="BJ49" s="3"/>
      <c r="BK49" s="3"/>
      <c r="BL49" s="3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</row>
    <row r="50" spans="1:75" s="5" customFormat="1" ht="16.5" hidden="1" customHeight="1">
      <c r="A50" s="4">
        <f t="shared" si="59"/>
        <v>0</v>
      </c>
      <c r="B50" s="5">
        <v>9</v>
      </c>
      <c r="C50" s="6"/>
      <c r="D50" s="97"/>
      <c r="E50" s="98"/>
      <c r="F50" s="99">
        <f t="shared" ref="F50:U50" si="139">F21</f>
        <v>3</v>
      </c>
      <c r="G50" s="99">
        <f t="shared" si="139"/>
        <v>3</v>
      </c>
      <c r="H50" s="99">
        <f t="shared" si="139"/>
        <v>3</v>
      </c>
      <c r="I50" s="99">
        <f t="shared" si="139"/>
        <v>3</v>
      </c>
      <c r="J50" s="99">
        <f t="shared" si="139"/>
        <v>3</v>
      </c>
      <c r="K50" s="99">
        <f t="shared" si="139"/>
        <v>3</v>
      </c>
      <c r="L50" s="73">
        <f t="shared" si="139"/>
        <v>2</v>
      </c>
      <c r="M50" s="73">
        <f t="shared" si="139"/>
        <v>2</v>
      </c>
      <c r="N50" s="73">
        <f t="shared" si="139"/>
        <v>2</v>
      </c>
      <c r="O50" s="73">
        <f t="shared" si="139"/>
        <v>2</v>
      </c>
      <c r="P50" s="73">
        <f t="shared" si="139"/>
        <v>2</v>
      </c>
      <c r="Q50" s="73">
        <f t="shared" si="139"/>
        <v>2</v>
      </c>
      <c r="R50" s="73">
        <f t="shared" si="139"/>
        <v>2</v>
      </c>
      <c r="S50" s="99">
        <f t="shared" si="139"/>
        <v>1</v>
      </c>
      <c r="T50" s="99">
        <f t="shared" si="139"/>
        <v>1</v>
      </c>
      <c r="U50" s="99">
        <f t="shared" si="139"/>
        <v>1</v>
      </c>
      <c r="V50" s="286"/>
      <c r="W50" s="99"/>
      <c r="X50" s="99"/>
      <c r="Y50" s="99"/>
      <c r="Z50" s="99"/>
      <c r="AA50" s="99"/>
      <c r="AB50" s="99"/>
      <c r="AC50" s="103">
        <f t="shared" si="133"/>
        <v>13</v>
      </c>
      <c r="AD50" s="104"/>
      <c r="AE50" s="104">
        <v>22</v>
      </c>
      <c r="AF50" s="4">
        <f t="shared" si="131"/>
        <v>22</v>
      </c>
      <c r="AG50" s="102">
        <f t="shared" si="129"/>
        <v>0</v>
      </c>
      <c r="AH50" s="4" t="e">
        <f t="shared" si="41"/>
        <v>#REF!</v>
      </c>
      <c r="AI50" s="299"/>
      <c r="AJ50" s="3"/>
      <c r="AK50" s="20"/>
      <c r="AL50" s="20"/>
      <c r="AM50" s="20"/>
      <c r="AN50" s="20"/>
      <c r="AO50" s="20"/>
      <c r="AP50" s="19"/>
      <c r="AQ50" s="3"/>
      <c r="AR50" s="3"/>
      <c r="AS50" s="154"/>
      <c r="AT50" s="154"/>
      <c r="AU50" s="154"/>
      <c r="AV50" s="3"/>
      <c r="AW50" s="66">
        <f t="shared" si="75"/>
        <v>0</v>
      </c>
      <c r="AX50" s="154">
        <f t="shared" si="76"/>
        <v>0</v>
      </c>
      <c r="AY50" s="46">
        <f t="shared" si="77"/>
        <v>0</v>
      </c>
      <c r="AZ50" s="46">
        <f t="shared" si="31"/>
        <v>0</v>
      </c>
      <c r="BA50" s="160">
        <f t="shared" si="56"/>
        <v>0</v>
      </c>
      <c r="BB50" s="160">
        <f t="shared" si="57"/>
        <v>0</v>
      </c>
      <c r="BC50" s="160">
        <f t="shared" si="58"/>
        <v>0</v>
      </c>
      <c r="BD50" s="3"/>
      <c r="BE50" s="383"/>
      <c r="BF50" s="3"/>
      <c r="BG50" s="3"/>
      <c r="BH50" s="3"/>
      <c r="BI50" s="3"/>
      <c r="BJ50" s="3"/>
      <c r="BK50" s="3"/>
      <c r="BL50" s="3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</row>
    <row r="51" spans="1:75" s="5" customFormat="1" ht="16.5" hidden="1" customHeight="1">
      <c r="A51" s="4">
        <f t="shared" si="59"/>
        <v>0</v>
      </c>
      <c r="B51" s="5">
        <v>10</v>
      </c>
      <c r="C51" s="6"/>
      <c r="D51" s="97"/>
      <c r="E51" s="98"/>
      <c r="F51" s="99">
        <f t="shared" ref="F51:U51" si="140">F22</f>
        <v>3</v>
      </c>
      <c r="G51" s="99">
        <f t="shared" si="140"/>
        <v>3</v>
      </c>
      <c r="H51" s="99">
        <f t="shared" si="140"/>
        <v>3</v>
      </c>
      <c r="I51" s="99">
        <f t="shared" si="140"/>
        <v>3</v>
      </c>
      <c r="J51" s="99">
        <f t="shared" si="140"/>
        <v>3</v>
      </c>
      <c r="K51" s="99">
        <f t="shared" si="140"/>
        <v>3</v>
      </c>
      <c r="L51" s="73">
        <f t="shared" si="140"/>
        <v>2</v>
      </c>
      <c r="M51" s="73">
        <f t="shared" si="140"/>
        <v>2</v>
      </c>
      <c r="N51" s="73">
        <f t="shared" si="140"/>
        <v>2</v>
      </c>
      <c r="O51" s="73">
        <f t="shared" si="140"/>
        <v>2</v>
      </c>
      <c r="P51" s="73">
        <f t="shared" si="140"/>
        <v>2</v>
      </c>
      <c r="Q51" s="73">
        <f t="shared" si="140"/>
        <v>2</v>
      </c>
      <c r="R51" s="73">
        <f t="shared" si="140"/>
        <v>2</v>
      </c>
      <c r="S51" s="99">
        <f t="shared" si="140"/>
        <v>1</v>
      </c>
      <c r="T51" s="99">
        <f t="shared" si="140"/>
        <v>1</v>
      </c>
      <c r="U51" s="99">
        <f t="shared" si="140"/>
        <v>1</v>
      </c>
      <c r="V51" s="286"/>
      <c r="W51" s="99"/>
      <c r="X51" s="99"/>
      <c r="Y51" s="99"/>
      <c r="Z51" s="99"/>
      <c r="AA51" s="99"/>
      <c r="AB51" s="99"/>
      <c r="AC51" s="103">
        <f t="shared" si="133"/>
        <v>13</v>
      </c>
      <c r="AD51" s="104"/>
      <c r="AE51" s="104">
        <v>22</v>
      </c>
      <c r="AF51" s="4">
        <f t="shared" si="131"/>
        <v>22</v>
      </c>
      <c r="AG51" s="102">
        <f t="shared" si="129"/>
        <v>0</v>
      </c>
      <c r="AH51" s="4" t="e">
        <f t="shared" si="41"/>
        <v>#REF!</v>
      </c>
      <c r="AI51" s="299"/>
      <c r="AJ51" s="3"/>
      <c r="AK51" s="20"/>
      <c r="AL51" s="20"/>
      <c r="AM51" s="20"/>
      <c r="AN51" s="20"/>
      <c r="AO51" s="20"/>
      <c r="AP51" s="19"/>
      <c r="AQ51" s="3"/>
      <c r="AR51" s="3"/>
      <c r="AS51" s="154"/>
      <c r="AT51" s="154"/>
      <c r="AU51" s="154"/>
      <c r="AV51" s="3"/>
      <c r="AW51" s="66">
        <f t="shared" si="75"/>
        <v>0</v>
      </c>
      <c r="AX51" s="154">
        <f t="shared" si="76"/>
        <v>0</v>
      </c>
      <c r="AY51" s="46">
        <f t="shared" si="77"/>
        <v>0</v>
      </c>
      <c r="AZ51" s="46">
        <f t="shared" si="31"/>
        <v>0</v>
      </c>
      <c r="BA51" s="160">
        <f t="shared" si="56"/>
        <v>0</v>
      </c>
      <c r="BB51" s="160">
        <f t="shared" si="57"/>
        <v>0</v>
      </c>
      <c r="BC51" s="160">
        <f t="shared" si="58"/>
        <v>0</v>
      </c>
      <c r="BD51" s="3"/>
      <c r="BE51" s="383"/>
      <c r="BF51" s="3"/>
      <c r="BG51" s="3"/>
      <c r="BH51" s="3"/>
      <c r="BI51" s="3"/>
      <c r="BJ51" s="3"/>
      <c r="BK51" s="3"/>
      <c r="BL51" s="3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</row>
    <row r="52" spans="1:75" s="5" customFormat="1" ht="16.5" hidden="1" customHeight="1">
      <c r="A52" s="4">
        <f t="shared" si="59"/>
        <v>0</v>
      </c>
      <c r="B52" s="5">
        <v>11</v>
      </c>
      <c r="C52" s="6"/>
      <c r="D52" s="97"/>
      <c r="E52" s="98"/>
      <c r="F52" s="99">
        <f t="shared" ref="F52:U52" si="141">F23</f>
        <v>3</v>
      </c>
      <c r="G52" s="99">
        <f t="shared" si="141"/>
        <v>3</v>
      </c>
      <c r="H52" s="99">
        <f t="shared" si="141"/>
        <v>3</v>
      </c>
      <c r="I52" s="99">
        <f t="shared" si="141"/>
        <v>3</v>
      </c>
      <c r="J52" s="99">
        <f t="shared" si="141"/>
        <v>3</v>
      </c>
      <c r="K52" s="99">
        <f t="shared" si="141"/>
        <v>3</v>
      </c>
      <c r="L52" s="73">
        <f t="shared" si="141"/>
        <v>2</v>
      </c>
      <c r="M52" s="73">
        <f t="shared" si="141"/>
        <v>2</v>
      </c>
      <c r="N52" s="73">
        <f t="shared" si="141"/>
        <v>2</v>
      </c>
      <c r="O52" s="73">
        <f t="shared" si="141"/>
        <v>2</v>
      </c>
      <c r="P52" s="73">
        <f t="shared" si="141"/>
        <v>2</v>
      </c>
      <c r="Q52" s="73">
        <f t="shared" si="141"/>
        <v>2</v>
      </c>
      <c r="R52" s="73">
        <f t="shared" si="141"/>
        <v>2</v>
      </c>
      <c r="S52" s="99">
        <f t="shared" si="141"/>
        <v>1</v>
      </c>
      <c r="T52" s="99">
        <f t="shared" si="141"/>
        <v>1</v>
      </c>
      <c r="U52" s="99">
        <f t="shared" si="141"/>
        <v>1</v>
      </c>
      <c r="V52" s="286"/>
      <c r="W52" s="99"/>
      <c r="X52" s="99"/>
      <c r="Y52" s="99"/>
      <c r="Z52" s="99"/>
      <c r="AA52" s="99"/>
      <c r="AB52" s="99"/>
      <c r="AC52" s="103">
        <f t="shared" si="133"/>
        <v>13</v>
      </c>
      <c r="AD52" s="104"/>
      <c r="AE52" s="104">
        <v>22</v>
      </c>
      <c r="AF52" s="4">
        <f t="shared" si="131"/>
        <v>22</v>
      </c>
      <c r="AG52" s="102">
        <f t="shared" si="129"/>
        <v>0</v>
      </c>
      <c r="AH52" s="4" t="e">
        <f t="shared" si="41"/>
        <v>#REF!</v>
      </c>
      <c r="AI52" s="299"/>
      <c r="AJ52" s="3"/>
      <c r="AK52" s="20"/>
      <c r="AL52" s="20"/>
      <c r="AM52" s="20"/>
      <c r="AN52" s="20"/>
      <c r="AO52" s="20"/>
      <c r="AP52" s="19"/>
      <c r="AQ52" s="3"/>
      <c r="AR52" s="3"/>
      <c r="AS52" s="154"/>
      <c r="AT52" s="154"/>
      <c r="AU52" s="154"/>
      <c r="AV52" s="3"/>
      <c r="AW52" s="66">
        <f t="shared" si="75"/>
        <v>0</v>
      </c>
      <c r="AX52" s="154">
        <f t="shared" si="76"/>
        <v>0</v>
      </c>
      <c r="AY52" s="46">
        <f t="shared" si="77"/>
        <v>0</v>
      </c>
      <c r="AZ52" s="46">
        <f t="shared" si="31"/>
        <v>0</v>
      </c>
      <c r="BA52" s="160">
        <f t="shared" si="56"/>
        <v>0</v>
      </c>
      <c r="BB52" s="160">
        <f t="shared" si="57"/>
        <v>0</v>
      </c>
      <c r="BC52" s="160">
        <f t="shared" si="58"/>
        <v>0</v>
      </c>
      <c r="BD52" s="3"/>
      <c r="BE52" s="383"/>
      <c r="BF52" s="3"/>
      <c r="BG52" s="3"/>
      <c r="BH52" s="3"/>
      <c r="BI52" s="3"/>
      <c r="BJ52" s="3"/>
      <c r="BK52" s="3"/>
      <c r="BL52" s="3"/>
      <c r="BM52" s="371"/>
      <c r="BN52" s="371"/>
      <c r="BO52" s="371"/>
      <c r="BP52" s="371"/>
      <c r="BQ52" s="371"/>
      <c r="BR52" s="371"/>
      <c r="BS52" s="371"/>
      <c r="BT52" s="371"/>
      <c r="BU52" s="371"/>
      <c r="BV52" s="371"/>
      <c r="BW52" s="371"/>
    </row>
    <row r="53" spans="1:75" s="5" customFormat="1" ht="16.5" hidden="1" customHeight="1">
      <c r="A53" s="4">
        <f t="shared" si="59"/>
        <v>0</v>
      </c>
      <c r="B53" s="5">
        <v>12</v>
      </c>
      <c r="C53" s="6"/>
      <c r="D53" s="97"/>
      <c r="E53" s="98"/>
      <c r="F53" s="99">
        <f t="shared" ref="F53:U53" si="142">F24</f>
        <v>3</v>
      </c>
      <c r="G53" s="99">
        <f t="shared" si="142"/>
        <v>3</v>
      </c>
      <c r="H53" s="99">
        <f t="shared" si="142"/>
        <v>3</v>
      </c>
      <c r="I53" s="99">
        <f t="shared" si="142"/>
        <v>3</v>
      </c>
      <c r="J53" s="99">
        <f t="shared" si="142"/>
        <v>3</v>
      </c>
      <c r="K53" s="99">
        <f t="shared" si="142"/>
        <v>3</v>
      </c>
      <c r="L53" s="73">
        <f t="shared" si="142"/>
        <v>2</v>
      </c>
      <c r="M53" s="73">
        <f t="shared" si="142"/>
        <v>2</v>
      </c>
      <c r="N53" s="73">
        <f t="shared" si="142"/>
        <v>2</v>
      </c>
      <c r="O53" s="73">
        <f t="shared" si="142"/>
        <v>2</v>
      </c>
      <c r="P53" s="73">
        <f t="shared" si="142"/>
        <v>2</v>
      </c>
      <c r="Q53" s="73">
        <f t="shared" si="142"/>
        <v>2</v>
      </c>
      <c r="R53" s="73">
        <f t="shared" si="142"/>
        <v>2</v>
      </c>
      <c r="S53" s="99">
        <f t="shared" si="142"/>
        <v>1</v>
      </c>
      <c r="T53" s="99">
        <f t="shared" si="142"/>
        <v>1</v>
      </c>
      <c r="U53" s="99">
        <f t="shared" si="142"/>
        <v>1</v>
      </c>
      <c r="V53" s="286"/>
      <c r="W53" s="99"/>
      <c r="X53" s="99"/>
      <c r="Y53" s="99"/>
      <c r="Z53" s="99"/>
      <c r="AA53" s="99"/>
      <c r="AB53" s="99"/>
      <c r="AC53" s="103">
        <f t="shared" si="133"/>
        <v>13</v>
      </c>
      <c r="AD53" s="104"/>
      <c r="AE53" s="104">
        <v>22</v>
      </c>
      <c r="AF53" s="4">
        <f t="shared" si="131"/>
        <v>22</v>
      </c>
      <c r="AG53" s="102">
        <f t="shared" si="129"/>
        <v>0</v>
      </c>
      <c r="AH53" s="4" t="e">
        <f t="shared" si="41"/>
        <v>#REF!</v>
      </c>
      <c r="AI53" s="299"/>
      <c r="AJ53" s="3"/>
      <c r="AK53" s="20"/>
      <c r="AL53" s="20"/>
      <c r="AM53" s="20"/>
      <c r="AN53" s="20"/>
      <c r="AO53" s="20"/>
      <c r="AP53" s="19"/>
      <c r="AQ53" s="3"/>
      <c r="AR53" s="3"/>
      <c r="AS53" s="154"/>
      <c r="AT53" s="154"/>
      <c r="AU53" s="154"/>
      <c r="AV53" s="3"/>
      <c r="AW53" s="66">
        <f t="shared" si="75"/>
        <v>0</v>
      </c>
      <c r="AX53" s="154">
        <f t="shared" si="76"/>
        <v>0</v>
      </c>
      <c r="AY53" s="46">
        <f t="shared" si="77"/>
        <v>0</v>
      </c>
      <c r="AZ53" s="46">
        <f t="shared" si="31"/>
        <v>0</v>
      </c>
      <c r="BA53" s="160">
        <f t="shared" si="56"/>
        <v>0</v>
      </c>
      <c r="BB53" s="160">
        <f t="shared" si="57"/>
        <v>0</v>
      </c>
      <c r="BC53" s="160">
        <f t="shared" si="58"/>
        <v>0</v>
      </c>
      <c r="BD53" s="3"/>
      <c r="BE53" s="383"/>
      <c r="BF53" s="3"/>
      <c r="BG53" s="3"/>
      <c r="BH53" s="3"/>
      <c r="BI53" s="3"/>
      <c r="BJ53" s="3"/>
      <c r="BK53" s="3"/>
      <c r="BL53" s="3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</row>
    <row r="54" spans="1:75" s="5" customFormat="1" ht="16.5" hidden="1" customHeight="1">
      <c r="A54" s="4">
        <f t="shared" si="59"/>
        <v>0</v>
      </c>
      <c r="B54" s="5">
        <v>13</v>
      </c>
      <c r="C54" s="6"/>
      <c r="D54" s="97"/>
      <c r="E54" s="98"/>
      <c r="F54" s="99">
        <f t="shared" ref="F54:U54" si="143">F25</f>
        <v>3</v>
      </c>
      <c r="G54" s="99">
        <f t="shared" si="143"/>
        <v>3</v>
      </c>
      <c r="H54" s="99">
        <f t="shared" si="143"/>
        <v>3</v>
      </c>
      <c r="I54" s="99">
        <f t="shared" si="143"/>
        <v>3</v>
      </c>
      <c r="J54" s="99">
        <f t="shared" si="143"/>
        <v>3</v>
      </c>
      <c r="K54" s="99">
        <f t="shared" si="143"/>
        <v>3</v>
      </c>
      <c r="L54" s="73">
        <f t="shared" si="143"/>
        <v>2</v>
      </c>
      <c r="M54" s="73">
        <f t="shared" si="143"/>
        <v>2</v>
      </c>
      <c r="N54" s="73">
        <f t="shared" si="143"/>
        <v>2</v>
      </c>
      <c r="O54" s="73">
        <f t="shared" si="143"/>
        <v>2</v>
      </c>
      <c r="P54" s="73">
        <f t="shared" si="143"/>
        <v>2</v>
      </c>
      <c r="Q54" s="73">
        <f t="shared" si="143"/>
        <v>2</v>
      </c>
      <c r="R54" s="73">
        <f t="shared" si="143"/>
        <v>2</v>
      </c>
      <c r="S54" s="99">
        <f t="shared" si="143"/>
        <v>1</v>
      </c>
      <c r="T54" s="99">
        <f t="shared" si="143"/>
        <v>1</v>
      </c>
      <c r="U54" s="99">
        <f t="shared" si="143"/>
        <v>1</v>
      </c>
      <c r="V54" s="286"/>
      <c r="W54" s="99"/>
      <c r="X54" s="99"/>
      <c r="Y54" s="99"/>
      <c r="Z54" s="99"/>
      <c r="AA54" s="99"/>
      <c r="AB54" s="99"/>
      <c r="AC54" s="103">
        <f t="shared" si="133"/>
        <v>13</v>
      </c>
      <c r="AD54" s="104"/>
      <c r="AE54" s="104">
        <v>22</v>
      </c>
      <c r="AF54" s="4">
        <f t="shared" si="131"/>
        <v>22</v>
      </c>
      <c r="AG54" s="102">
        <f t="shared" si="129"/>
        <v>0</v>
      </c>
      <c r="AH54" s="4" t="e">
        <f t="shared" si="41"/>
        <v>#REF!</v>
      </c>
      <c r="AI54" s="299"/>
      <c r="AJ54" s="3"/>
      <c r="AK54" s="20"/>
      <c r="AL54" s="20"/>
      <c r="AM54" s="20"/>
      <c r="AN54" s="20"/>
      <c r="AO54" s="20"/>
      <c r="AP54" s="19"/>
      <c r="AQ54" s="3"/>
      <c r="AR54" s="3"/>
      <c r="AS54" s="154"/>
      <c r="AT54" s="154"/>
      <c r="AU54" s="154"/>
      <c r="AV54" s="3"/>
      <c r="AW54" s="66">
        <f t="shared" si="75"/>
        <v>0</v>
      </c>
      <c r="AX54" s="154">
        <f t="shared" si="76"/>
        <v>0</v>
      </c>
      <c r="AY54" s="46">
        <f t="shared" si="77"/>
        <v>0</v>
      </c>
      <c r="AZ54" s="46">
        <f t="shared" si="31"/>
        <v>0</v>
      </c>
      <c r="BA54" s="160">
        <f t="shared" si="56"/>
        <v>0</v>
      </c>
      <c r="BB54" s="160">
        <f t="shared" si="57"/>
        <v>0</v>
      </c>
      <c r="BC54" s="160">
        <f t="shared" si="58"/>
        <v>0</v>
      </c>
      <c r="BD54" s="3"/>
      <c r="BE54" s="383"/>
      <c r="BF54" s="3"/>
      <c r="BG54" s="3"/>
      <c r="BH54" s="3"/>
      <c r="BI54" s="3"/>
      <c r="BJ54" s="3"/>
      <c r="BK54" s="3"/>
      <c r="BL54" s="3"/>
      <c r="BM54" s="371"/>
      <c r="BN54" s="371"/>
      <c r="BO54" s="371"/>
      <c r="BP54" s="371"/>
      <c r="BQ54" s="371"/>
      <c r="BR54" s="371"/>
      <c r="BS54" s="371"/>
      <c r="BT54" s="371"/>
      <c r="BU54" s="371"/>
      <c r="BV54" s="371"/>
      <c r="BW54" s="371"/>
    </row>
    <row r="55" spans="1:75" s="5" customFormat="1" ht="16.5" hidden="1" customHeight="1">
      <c r="A55" s="4">
        <f t="shared" si="59"/>
        <v>0</v>
      </c>
      <c r="B55" s="5">
        <v>14</v>
      </c>
      <c r="C55" s="6"/>
      <c r="D55" s="97"/>
      <c r="E55" s="98"/>
      <c r="F55" s="99">
        <f t="shared" ref="F55:U55" si="144">F26</f>
        <v>3</v>
      </c>
      <c r="G55" s="99">
        <f t="shared" si="144"/>
        <v>3</v>
      </c>
      <c r="H55" s="99">
        <f t="shared" si="144"/>
        <v>3</v>
      </c>
      <c r="I55" s="99">
        <f t="shared" si="144"/>
        <v>3</v>
      </c>
      <c r="J55" s="99">
        <f t="shared" si="144"/>
        <v>3</v>
      </c>
      <c r="K55" s="99">
        <f t="shared" si="144"/>
        <v>3</v>
      </c>
      <c r="L55" s="73">
        <f t="shared" si="144"/>
        <v>2</v>
      </c>
      <c r="M55" s="73">
        <f t="shared" si="144"/>
        <v>2</v>
      </c>
      <c r="N55" s="73">
        <f t="shared" si="144"/>
        <v>2</v>
      </c>
      <c r="O55" s="73">
        <f t="shared" si="144"/>
        <v>2</v>
      </c>
      <c r="P55" s="73">
        <f t="shared" si="144"/>
        <v>2</v>
      </c>
      <c r="Q55" s="73">
        <f t="shared" si="144"/>
        <v>2</v>
      </c>
      <c r="R55" s="73">
        <f t="shared" si="144"/>
        <v>2</v>
      </c>
      <c r="S55" s="99">
        <f t="shared" si="144"/>
        <v>1</v>
      </c>
      <c r="T55" s="99">
        <f t="shared" si="144"/>
        <v>1</v>
      </c>
      <c r="U55" s="99">
        <f t="shared" si="144"/>
        <v>1</v>
      </c>
      <c r="V55" s="286"/>
      <c r="W55" s="99"/>
      <c r="X55" s="99"/>
      <c r="Y55" s="99"/>
      <c r="Z55" s="99"/>
      <c r="AA55" s="99"/>
      <c r="AB55" s="99"/>
      <c r="AC55" s="103">
        <f t="shared" si="133"/>
        <v>13</v>
      </c>
      <c r="AD55" s="104"/>
      <c r="AE55" s="104">
        <v>22</v>
      </c>
      <c r="AF55" s="4">
        <f t="shared" si="131"/>
        <v>22</v>
      </c>
      <c r="AG55" s="102">
        <f t="shared" si="129"/>
        <v>0</v>
      </c>
      <c r="AH55" s="4" t="e">
        <f t="shared" si="41"/>
        <v>#REF!</v>
      </c>
      <c r="AI55" s="299"/>
      <c r="AJ55" s="3"/>
      <c r="AK55" s="20"/>
      <c r="AL55" s="20"/>
      <c r="AM55" s="20"/>
      <c r="AN55" s="20"/>
      <c r="AO55" s="20"/>
      <c r="AP55" s="19"/>
      <c r="AQ55" s="3"/>
      <c r="AR55" s="3"/>
      <c r="AS55" s="154"/>
      <c r="AT55" s="154"/>
      <c r="AU55" s="154"/>
      <c r="AV55" s="3"/>
      <c r="AW55" s="66">
        <f t="shared" si="75"/>
        <v>0</v>
      </c>
      <c r="AX55" s="154">
        <f t="shared" si="76"/>
        <v>0</v>
      </c>
      <c r="AY55" s="46">
        <f t="shared" si="77"/>
        <v>0</v>
      </c>
      <c r="AZ55" s="46">
        <f t="shared" si="31"/>
        <v>0</v>
      </c>
      <c r="BA55" s="160">
        <f t="shared" si="56"/>
        <v>0</v>
      </c>
      <c r="BB55" s="160">
        <f t="shared" si="57"/>
        <v>0</v>
      </c>
      <c r="BC55" s="160">
        <f t="shared" si="58"/>
        <v>0</v>
      </c>
      <c r="BD55" s="3"/>
      <c r="BE55" s="383"/>
      <c r="BF55" s="3"/>
      <c r="BG55" s="3"/>
      <c r="BH55" s="3"/>
      <c r="BI55" s="3"/>
      <c r="BJ55" s="3"/>
      <c r="BK55" s="3"/>
      <c r="BL55" s="3"/>
      <c r="BM55" s="371"/>
      <c r="BN55" s="371"/>
      <c r="BO55" s="371"/>
      <c r="BP55" s="371"/>
      <c r="BQ55" s="371"/>
      <c r="BR55" s="371"/>
      <c r="BS55" s="371"/>
      <c r="BT55" s="371"/>
      <c r="BU55" s="371"/>
      <c r="BV55" s="371"/>
      <c r="BW55" s="371"/>
    </row>
    <row r="56" spans="1:75" s="5" customFormat="1" ht="16.5" hidden="1" customHeight="1">
      <c r="A56" s="4">
        <f t="shared" si="59"/>
        <v>0</v>
      </c>
      <c r="B56" s="5">
        <v>15</v>
      </c>
      <c r="C56" s="6"/>
      <c r="D56" s="97"/>
      <c r="E56" s="98"/>
      <c r="F56" s="99">
        <f t="shared" ref="F56:U56" si="145">F27</f>
        <v>3</v>
      </c>
      <c r="G56" s="99">
        <f t="shared" si="145"/>
        <v>3</v>
      </c>
      <c r="H56" s="99">
        <f t="shared" si="145"/>
        <v>3</v>
      </c>
      <c r="I56" s="99">
        <f t="shared" si="145"/>
        <v>3</v>
      </c>
      <c r="J56" s="99">
        <f t="shared" si="145"/>
        <v>3</v>
      </c>
      <c r="K56" s="99">
        <f t="shared" si="145"/>
        <v>3</v>
      </c>
      <c r="L56" s="73">
        <f t="shared" si="145"/>
        <v>2</v>
      </c>
      <c r="M56" s="73">
        <f t="shared" si="145"/>
        <v>2</v>
      </c>
      <c r="N56" s="73">
        <f t="shared" si="145"/>
        <v>2</v>
      </c>
      <c r="O56" s="73">
        <f t="shared" si="145"/>
        <v>2</v>
      </c>
      <c r="P56" s="73">
        <f t="shared" si="145"/>
        <v>2</v>
      </c>
      <c r="Q56" s="73">
        <f t="shared" si="145"/>
        <v>2</v>
      </c>
      <c r="R56" s="73">
        <f t="shared" si="145"/>
        <v>2</v>
      </c>
      <c r="S56" s="99">
        <f t="shared" si="145"/>
        <v>1</v>
      </c>
      <c r="T56" s="99">
        <f t="shared" si="145"/>
        <v>1</v>
      </c>
      <c r="U56" s="99">
        <f t="shared" si="145"/>
        <v>1</v>
      </c>
      <c r="V56" s="286"/>
      <c r="W56" s="99"/>
      <c r="X56" s="99"/>
      <c r="Y56" s="99"/>
      <c r="Z56" s="99"/>
      <c r="AA56" s="99"/>
      <c r="AB56" s="99"/>
      <c r="AC56" s="103">
        <f>C13</f>
        <v>13</v>
      </c>
      <c r="AD56" s="104"/>
      <c r="AE56" s="104">
        <v>22</v>
      </c>
      <c r="AF56" s="4">
        <f t="shared" si="131"/>
        <v>22</v>
      </c>
      <c r="AG56" s="102">
        <f t="shared" si="129"/>
        <v>0</v>
      </c>
      <c r="AH56" s="4" t="e">
        <f t="shared" si="41"/>
        <v>#REF!</v>
      </c>
      <c r="AI56" s="299"/>
      <c r="AJ56" s="3"/>
      <c r="AK56" s="20"/>
      <c r="AL56" s="20"/>
      <c r="AM56" s="20"/>
      <c r="AN56" s="20"/>
      <c r="AO56" s="20"/>
      <c r="AP56" s="19"/>
      <c r="AQ56" s="3"/>
      <c r="AR56" s="3"/>
      <c r="AS56" s="154"/>
      <c r="AT56" s="154"/>
      <c r="AU56" s="154"/>
      <c r="AV56" s="3"/>
      <c r="AW56" s="66">
        <f t="shared" si="75"/>
        <v>0</v>
      </c>
      <c r="AX56" s="154">
        <f t="shared" si="76"/>
        <v>0</v>
      </c>
      <c r="AY56" s="46">
        <f t="shared" si="77"/>
        <v>0</v>
      </c>
      <c r="AZ56" s="46">
        <f t="shared" si="31"/>
        <v>0</v>
      </c>
      <c r="BA56" s="160">
        <f t="shared" si="56"/>
        <v>0</v>
      </c>
      <c r="BB56" s="160">
        <f t="shared" si="57"/>
        <v>0</v>
      </c>
      <c r="BC56" s="160">
        <f t="shared" si="58"/>
        <v>0</v>
      </c>
      <c r="BD56" s="3"/>
      <c r="BE56" s="383"/>
      <c r="BF56" s="3"/>
      <c r="BG56" s="3"/>
      <c r="BH56" s="3"/>
      <c r="BI56" s="3"/>
      <c r="BJ56" s="3"/>
      <c r="BK56" s="3"/>
      <c r="BL56" s="3"/>
      <c r="BM56" s="371"/>
      <c r="BN56" s="371"/>
      <c r="BO56" s="371"/>
      <c r="BP56" s="371"/>
      <c r="BQ56" s="371"/>
      <c r="BR56" s="371"/>
      <c r="BS56" s="371"/>
      <c r="BT56" s="371"/>
      <c r="BU56" s="371"/>
      <c r="BV56" s="371"/>
      <c r="BW56" s="371"/>
    </row>
    <row r="57" spans="1:75" s="5" customFormat="1" ht="16.5" hidden="1" customHeight="1">
      <c r="A57" s="4">
        <f t="shared" si="59"/>
        <v>0</v>
      </c>
      <c r="B57" s="5">
        <v>16</v>
      </c>
      <c r="C57" s="6"/>
      <c r="D57" s="97"/>
      <c r="E57" s="98"/>
      <c r="F57" s="99">
        <f t="shared" ref="F57:U57" si="146">F28</f>
        <v>3</v>
      </c>
      <c r="G57" s="99">
        <f t="shared" si="146"/>
        <v>3</v>
      </c>
      <c r="H57" s="99">
        <f t="shared" si="146"/>
        <v>3</v>
      </c>
      <c r="I57" s="99">
        <f t="shared" si="146"/>
        <v>3</v>
      </c>
      <c r="J57" s="99">
        <f t="shared" si="146"/>
        <v>3</v>
      </c>
      <c r="K57" s="99">
        <f t="shared" si="146"/>
        <v>3</v>
      </c>
      <c r="L57" s="73">
        <f t="shared" si="146"/>
        <v>2</v>
      </c>
      <c r="M57" s="73">
        <f t="shared" si="146"/>
        <v>2</v>
      </c>
      <c r="N57" s="73">
        <f t="shared" si="146"/>
        <v>2</v>
      </c>
      <c r="O57" s="73">
        <f t="shared" si="146"/>
        <v>2</v>
      </c>
      <c r="P57" s="73">
        <f t="shared" si="146"/>
        <v>2</v>
      </c>
      <c r="Q57" s="73">
        <f t="shared" si="146"/>
        <v>2</v>
      </c>
      <c r="R57" s="73">
        <f t="shared" si="146"/>
        <v>2</v>
      </c>
      <c r="S57" s="99">
        <f t="shared" si="146"/>
        <v>1</v>
      </c>
      <c r="T57" s="99">
        <f t="shared" si="146"/>
        <v>1</v>
      </c>
      <c r="U57" s="99">
        <f t="shared" si="146"/>
        <v>1</v>
      </c>
      <c r="V57" s="286"/>
      <c r="W57" s="99"/>
      <c r="X57" s="99"/>
      <c r="Y57" s="99"/>
      <c r="Z57" s="99"/>
      <c r="AA57" s="99"/>
      <c r="AB57" s="99"/>
      <c r="AC57" s="105">
        <f t="shared" si="133"/>
        <v>13</v>
      </c>
      <c r="AD57" s="104"/>
      <c r="AE57" s="104">
        <v>22</v>
      </c>
      <c r="AF57" s="4">
        <f t="shared" si="131"/>
        <v>22</v>
      </c>
      <c r="AG57" s="102">
        <f t="shared" si="129"/>
        <v>0</v>
      </c>
      <c r="AH57" s="4" t="e">
        <f t="shared" si="41"/>
        <v>#REF!</v>
      </c>
      <c r="AI57" s="299"/>
      <c r="AJ57" s="3"/>
      <c r="AK57" s="20"/>
      <c r="AL57" s="20"/>
      <c r="AM57" s="20"/>
      <c r="AN57" s="20"/>
      <c r="AO57" s="20"/>
      <c r="AP57" s="19"/>
      <c r="AQ57" s="3"/>
      <c r="AR57" s="3"/>
      <c r="AS57" s="154"/>
      <c r="AT57" s="154"/>
      <c r="AU57" s="154"/>
      <c r="AV57" s="3"/>
      <c r="AW57" s="66">
        <f t="shared" si="75"/>
        <v>0</v>
      </c>
      <c r="AX57" s="154">
        <f t="shared" si="76"/>
        <v>0</v>
      </c>
      <c r="AY57" s="46">
        <f t="shared" si="77"/>
        <v>0</v>
      </c>
      <c r="AZ57" s="46">
        <f t="shared" si="31"/>
        <v>0</v>
      </c>
      <c r="BA57" s="160">
        <f t="shared" si="56"/>
        <v>0</v>
      </c>
      <c r="BB57" s="160">
        <f t="shared" si="57"/>
        <v>0</v>
      </c>
      <c r="BC57" s="160">
        <f t="shared" si="58"/>
        <v>0</v>
      </c>
      <c r="BD57" s="3"/>
      <c r="BE57" s="383"/>
      <c r="BF57" s="3"/>
      <c r="BG57" s="3"/>
      <c r="BH57" s="3"/>
      <c r="BI57" s="3"/>
      <c r="BJ57" s="3"/>
      <c r="BK57" s="3"/>
      <c r="BL57" s="3"/>
      <c r="BM57" s="371"/>
      <c r="BN57" s="371"/>
      <c r="BO57" s="371"/>
      <c r="BP57" s="371"/>
      <c r="BQ57" s="371"/>
      <c r="BR57" s="371"/>
      <c r="BS57" s="371"/>
      <c r="BT57" s="371"/>
      <c r="BU57" s="371"/>
      <c r="BV57" s="371"/>
      <c r="BW57" s="371"/>
    </row>
    <row r="58" spans="1:75" s="5" customFormat="1" ht="24.75" hidden="1" customHeight="1" thickBot="1">
      <c r="A58" s="4">
        <f t="shared" si="59"/>
        <v>0</v>
      </c>
      <c r="C58" s="6"/>
      <c r="D58" s="97"/>
      <c r="E58" s="98"/>
      <c r="F58" s="99">
        <f t="shared" ref="F58:U58" si="147">F29</f>
        <v>3</v>
      </c>
      <c r="G58" s="99">
        <f t="shared" si="147"/>
        <v>3</v>
      </c>
      <c r="H58" s="99">
        <f t="shared" si="147"/>
        <v>3</v>
      </c>
      <c r="I58" s="99">
        <f t="shared" si="147"/>
        <v>3</v>
      </c>
      <c r="J58" s="99">
        <f t="shared" si="147"/>
        <v>3</v>
      </c>
      <c r="K58" s="99">
        <f t="shared" si="147"/>
        <v>3</v>
      </c>
      <c r="L58" s="73">
        <f t="shared" si="147"/>
        <v>2</v>
      </c>
      <c r="M58" s="73">
        <f t="shared" si="147"/>
        <v>2</v>
      </c>
      <c r="N58" s="73">
        <f t="shared" si="147"/>
        <v>2</v>
      </c>
      <c r="O58" s="73">
        <f t="shared" si="147"/>
        <v>2</v>
      </c>
      <c r="P58" s="73">
        <f t="shared" si="147"/>
        <v>2</v>
      </c>
      <c r="Q58" s="73">
        <f t="shared" si="147"/>
        <v>2</v>
      </c>
      <c r="R58" s="73">
        <f t="shared" si="147"/>
        <v>2</v>
      </c>
      <c r="S58" s="99">
        <f t="shared" si="147"/>
        <v>1</v>
      </c>
      <c r="T58" s="99">
        <f t="shared" si="147"/>
        <v>1</v>
      </c>
      <c r="U58" s="99">
        <f t="shared" si="147"/>
        <v>1</v>
      </c>
      <c r="V58" s="286"/>
      <c r="W58" s="99"/>
      <c r="X58" s="99"/>
      <c r="Y58" s="99"/>
      <c r="Z58" s="99"/>
      <c r="AA58" s="99"/>
      <c r="AB58" s="99"/>
      <c r="AC58" s="105">
        <f t="shared" si="133"/>
        <v>13</v>
      </c>
      <c r="AD58" s="104"/>
      <c r="AE58" s="104">
        <v>22</v>
      </c>
      <c r="AF58" s="4">
        <f t="shared" si="131"/>
        <v>22</v>
      </c>
      <c r="AI58" s="299"/>
      <c r="AJ58" s="3"/>
      <c r="AK58" s="20"/>
      <c r="AL58" s="20"/>
      <c r="AM58" s="20"/>
      <c r="AN58" s="20"/>
      <c r="AO58" s="20"/>
      <c r="AP58" s="19"/>
      <c r="AQ58" s="3"/>
      <c r="AR58" s="3"/>
      <c r="AS58" s="154"/>
      <c r="AT58" s="154"/>
      <c r="AU58" s="154"/>
      <c r="AV58" s="3"/>
      <c r="AW58" s="66">
        <f t="shared" si="75"/>
        <v>0</v>
      </c>
      <c r="AX58" s="154">
        <f t="shared" si="76"/>
        <v>0</v>
      </c>
      <c r="AY58" s="46">
        <f t="shared" si="77"/>
        <v>0</v>
      </c>
      <c r="AZ58" s="46">
        <f t="shared" si="31"/>
        <v>0</v>
      </c>
      <c r="BA58" s="317">
        <f t="shared" si="56"/>
        <v>0</v>
      </c>
      <c r="BB58" s="317">
        <f t="shared" si="57"/>
        <v>0</v>
      </c>
      <c r="BC58" s="317">
        <f t="shared" si="58"/>
        <v>0</v>
      </c>
      <c r="BD58" s="3"/>
      <c r="BE58" s="383"/>
      <c r="BF58" s="3"/>
      <c r="BG58" s="3"/>
      <c r="BH58" s="3"/>
      <c r="BI58" s="3"/>
      <c r="BJ58" s="3"/>
      <c r="BK58" s="3"/>
      <c r="BL58" s="3"/>
      <c r="BM58" s="371"/>
      <c r="BN58" s="371"/>
      <c r="BO58" s="371"/>
      <c r="BP58" s="371"/>
      <c r="BQ58" s="371"/>
      <c r="BR58" s="371"/>
      <c r="BS58" s="371"/>
      <c r="BT58" s="371"/>
      <c r="BU58" s="371"/>
      <c r="BV58" s="371"/>
      <c r="BW58" s="371"/>
    </row>
    <row r="59" spans="1:75" s="5" customFormat="1" ht="15.75" customHeight="1" thickBot="1">
      <c r="C59" s="6"/>
      <c r="D59" s="97"/>
      <c r="E59" s="98"/>
      <c r="F59" s="99"/>
      <c r="G59" s="99"/>
      <c r="H59" s="99"/>
      <c r="I59" s="99"/>
      <c r="J59" s="99"/>
      <c r="K59" s="99"/>
      <c r="L59" s="106"/>
      <c r="M59" s="73"/>
      <c r="N59" s="249">
        <v>3</v>
      </c>
      <c r="O59" s="249">
        <v>3</v>
      </c>
      <c r="P59" s="99"/>
      <c r="Q59" s="99"/>
      <c r="R59" s="99"/>
      <c r="S59" s="99"/>
      <c r="T59" s="99"/>
      <c r="U59" s="99"/>
      <c r="V59" s="286"/>
      <c r="W59" s="99"/>
      <c r="X59" s="99"/>
      <c r="Y59" s="99"/>
      <c r="Z59" s="99"/>
      <c r="AA59" s="99"/>
      <c r="AB59" s="99"/>
      <c r="AC59" s="360">
        <f>SUM(AC32:AC41)</f>
        <v>1</v>
      </c>
      <c r="AD59" s="104">
        <f>SUM(AD32:AD58)</f>
        <v>45</v>
      </c>
      <c r="AE59" s="104">
        <v>25</v>
      </c>
      <c r="AF59" s="4">
        <f>SUM(AF32:AF41)</f>
        <v>7</v>
      </c>
      <c r="AG59" s="361">
        <f>SUM(AG32:AG41)</f>
        <v>-38</v>
      </c>
      <c r="AI59" s="299"/>
      <c r="AJ59" s="77">
        <f>SUM(AJ32:AJ58)</f>
        <v>7</v>
      </c>
      <c r="AK59" s="3">
        <f t="shared" ref="AK59:AR59" si="148">SUM(AK32:AK58)</f>
        <v>1</v>
      </c>
      <c r="AL59" s="3">
        <f t="shared" si="148"/>
        <v>1</v>
      </c>
      <c r="AM59" s="3">
        <f t="shared" si="148"/>
        <v>1</v>
      </c>
      <c r="AN59" s="3">
        <f t="shared" si="148"/>
        <v>0</v>
      </c>
      <c r="AO59" s="3">
        <f t="shared" si="148"/>
        <v>1</v>
      </c>
      <c r="AP59" s="3">
        <f t="shared" si="148"/>
        <v>1</v>
      </c>
      <c r="AQ59" s="3">
        <f t="shared" si="148"/>
        <v>1</v>
      </c>
      <c r="AR59" s="3">
        <f t="shared" si="148"/>
        <v>1</v>
      </c>
      <c r="AS59" s="154"/>
      <c r="AT59" s="154"/>
      <c r="AU59" s="154"/>
      <c r="AV59" s="386"/>
      <c r="AW59" s="66"/>
      <c r="AX59" s="154"/>
      <c r="AY59" s="46"/>
      <c r="AZ59" s="46"/>
      <c r="BA59" s="316">
        <f>SUM(BA32:BA41)</f>
        <v>8</v>
      </c>
      <c r="BB59" s="363">
        <f t="shared" ref="BB59:BC59" si="149">SUM(BB32:BB41)</f>
        <v>6</v>
      </c>
      <c r="BC59" s="363">
        <f t="shared" si="149"/>
        <v>7</v>
      </c>
      <c r="BD59" s="368">
        <f>SUM(BD32:BD58)/11</f>
        <v>3.3757575757575755</v>
      </c>
      <c r="BE59" s="368"/>
      <c r="BF59" s="368">
        <f>SUM(BF32:BF58)/11</f>
        <v>3</v>
      </c>
      <c r="BG59" s="376">
        <f>SUM(E32:E41)/11</f>
        <v>3.3305198437925712</v>
      </c>
      <c r="BH59" s="376">
        <f>SUM(BH32:BH41)/11*100</f>
        <v>0</v>
      </c>
      <c r="BI59" s="376">
        <f t="shared" ref="BI59:BK59" si="150">SUM(BI32:BI41)/11*100</f>
        <v>72.727272727272734</v>
      </c>
      <c r="BJ59" s="376">
        <f t="shared" si="150"/>
        <v>9.0909090909090917</v>
      </c>
      <c r="BK59" s="376">
        <f t="shared" si="150"/>
        <v>9.0909090909090917</v>
      </c>
      <c r="BL59" s="3"/>
      <c r="BM59" s="371"/>
      <c r="BN59" s="371"/>
      <c r="BO59" s="371"/>
      <c r="BP59" s="371"/>
      <c r="BQ59" s="371"/>
      <c r="BR59" s="371"/>
      <c r="BS59" s="371"/>
      <c r="BT59" s="371"/>
      <c r="BU59" s="371"/>
      <c r="BV59" s="371"/>
      <c r="BW59" s="371"/>
    </row>
    <row r="60" spans="1:75" ht="13.5" customHeight="1" thickBot="1">
      <c r="B60" s="107"/>
      <c r="C60" s="86" t="s">
        <v>135</v>
      </c>
      <c r="D60" s="14" t="s">
        <v>14</v>
      </c>
      <c r="E60" s="14" t="s">
        <v>15</v>
      </c>
      <c r="F60" s="406" t="s">
        <v>4</v>
      </c>
      <c r="G60" s="407" t="s">
        <v>5</v>
      </c>
      <c r="H60" s="408" t="s">
        <v>6</v>
      </c>
      <c r="I60" s="396" t="s">
        <v>7</v>
      </c>
      <c r="J60" s="397" t="s">
        <v>8</v>
      </c>
      <c r="K60" s="398" t="s">
        <v>9</v>
      </c>
      <c r="L60" s="11" t="s">
        <v>10</v>
      </c>
      <c r="M60" s="168" t="s">
        <v>11</v>
      </c>
      <c r="N60" s="71" t="s">
        <v>95</v>
      </c>
      <c r="O60" s="72" t="s">
        <v>12</v>
      </c>
      <c r="P60" s="72" t="s">
        <v>13</v>
      </c>
      <c r="Q60" s="72" t="s">
        <v>96</v>
      </c>
      <c r="R60" s="233" t="s">
        <v>97</v>
      </c>
      <c r="S60" s="18" t="s">
        <v>118</v>
      </c>
      <c r="T60" s="15" t="s">
        <v>18</v>
      </c>
      <c r="U60" s="9" t="s">
        <v>19</v>
      </c>
      <c r="V60" s="357"/>
      <c r="W60" s="358"/>
      <c r="X60" s="358"/>
      <c r="Y60" s="358"/>
      <c r="Z60" s="358"/>
      <c r="AA60" s="358"/>
      <c r="AB60" s="358"/>
      <c r="AC60" s="349"/>
      <c r="AD60" s="347"/>
      <c r="AE60" s="347"/>
      <c r="AF60" s="348"/>
      <c r="AG60" s="349"/>
      <c r="AH60" s="350"/>
      <c r="AI60" s="342"/>
      <c r="AJ60" s="234" t="s">
        <v>16</v>
      </c>
      <c r="AK60" s="227" t="s">
        <v>26</v>
      </c>
      <c r="AL60" s="227" t="s">
        <v>27</v>
      </c>
      <c r="AM60" s="227" t="s">
        <v>28</v>
      </c>
      <c r="AN60" s="227" t="s">
        <v>29</v>
      </c>
      <c r="AO60" s="227" t="s">
        <v>30</v>
      </c>
      <c r="AP60" s="227" t="s">
        <v>31</v>
      </c>
      <c r="AQ60" s="227" t="s">
        <v>36</v>
      </c>
      <c r="AR60" s="227" t="s">
        <v>37</v>
      </c>
      <c r="AS60" s="227" t="s">
        <v>113</v>
      </c>
      <c r="AT60" s="227" t="s">
        <v>114</v>
      </c>
      <c r="AU60" s="235" t="s">
        <v>115</v>
      </c>
      <c r="AW60" s="66"/>
      <c r="AZ60" s="46"/>
      <c r="BA60" s="316">
        <f t="shared" ref="BA60:BC60" si="151">IF(F60&lt;2.7,1,0)</f>
        <v>0</v>
      </c>
      <c r="BB60" s="316">
        <f t="shared" si="151"/>
        <v>0</v>
      </c>
      <c r="BC60" s="316">
        <f t="shared" si="151"/>
        <v>0</v>
      </c>
      <c r="BG60" s="382"/>
      <c r="BM60" s="371"/>
      <c r="BN60" s="371"/>
      <c r="BO60" s="371"/>
      <c r="BP60" s="371"/>
      <c r="BQ60" s="371"/>
      <c r="BR60" s="371"/>
      <c r="BS60" s="371"/>
      <c r="BT60" s="371"/>
      <c r="BU60" s="371"/>
      <c r="BV60" s="371"/>
      <c r="BW60" s="371"/>
    </row>
    <row r="61" spans="1:75" ht="13.5" customHeight="1">
      <c r="A61" s="4">
        <f t="shared" ref="A61:A83" si="152">AY61</f>
        <v>0</v>
      </c>
      <c r="B61" s="93" t="s">
        <v>55</v>
      </c>
      <c r="C61" s="94" t="s">
        <v>71</v>
      </c>
      <c r="D61" s="26">
        <f t="shared" ref="D61:D68" si="153">IF(AF61=0,ROUND(E61,0),IF(AF61=1,ROUND(E61-1,0),2))</f>
        <v>4</v>
      </c>
      <c r="E61" s="403">
        <f t="shared" ref="E61:E69" si="154">(F61*F74+G61*G74+H61*H74+I61*I74+J61*J74+K61*K74+L61*L74+M61*M73)/AF76</f>
        <v>3.8991509976509975</v>
      </c>
      <c r="F61" s="186">
        <v>4.4000000000000004</v>
      </c>
      <c r="G61" s="207">
        <v>3.4</v>
      </c>
      <c r="H61" s="399">
        <v>4.4000000000000004</v>
      </c>
      <c r="I61" s="391">
        <v>4</v>
      </c>
      <c r="J61" s="207">
        <v>4</v>
      </c>
      <c r="K61" s="399">
        <f>2+V61*3.4/37</f>
        <v>3.3783783783783781</v>
      </c>
      <c r="L61" s="392">
        <f t="shared" ref="L61:L69" si="155">(N61*N74+O61*O74+P61*P74+Q61*Q74+R61*R74+S61*S74+T61*T74+U61*U74)/AC75</f>
        <v>3.5230934065934068</v>
      </c>
      <c r="M61" s="181">
        <v>4</v>
      </c>
      <c r="N61" s="191">
        <v>3</v>
      </c>
      <c r="O61" s="391">
        <v>2.7</v>
      </c>
      <c r="P61" s="206">
        <v>3</v>
      </c>
      <c r="Q61" s="206">
        <v>3</v>
      </c>
      <c r="R61" s="173">
        <v>3</v>
      </c>
      <c r="S61" s="186">
        <f>2+(W61+2*AA61+2*AB61)*3.4/25</f>
        <v>2.544</v>
      </c>
      <c r="T61" s="206">
        <f>5-X61*2/7</f>
        <v>3.2857142857142856</v>
      </c>
      <c r="U61" s="187">
        <f>2.7*(1+(Y61+Z61)/20)</f>
        <v>3.915</v>
      </c>
      <c r="V61" s="96">
        <v>15</v>
      </c>
      <c r="W61" s="177">
        <v>4</v>
      </c>
      <c r="X61" s="177">
        <v>6</v>
      </c>
      <c r="Y61" s="177"/>
      <c r="Z61" s="177">
        <v>9</v>
      </c>
      <c r="AA61" s="177"/>
      <c r="AB61" s="359"/>
      <c r="AC61" s="346">
        <f>IF(D61&gt;2.5,0,1)</f>
        <v>0</v>
      </c>
      <c r="AD61" s="343">
        <v>7</v>
      </c>
      <c r="AE61" s="176">
        <v>6</v>
      </c>
      <c r="AF61" s="344">
        <f>AJ61</f>
        <v>0</v>
      </c>
      <c r="AG61" s="345">
        <f>AF61-AD61</f>
        <v>-7</v>
      </c>
      <c r="AH61" s="346">
        <f>AH41</f>
        <v>40</v>
      </c>
      <c r="AI61" s="12"/>
      <c r="AJ61" s="208">
        <f>SUM(AK61:AR61)</f>
        <v>0</v>
      </c>
      <c r="AK61" s="191">
        <f t="shared" ref="AK61" si="156">IF(F61&lt;2.6,1,0)</f>
        <v>0</v>
      </c>
      <c r="AL61" s="172">
        <f t="shared" ref="AL61" si="157">IF(G61&lt;2.6,1,0)</f>
        <v>0</v>
      </c>
      <c r="AM61" s="173">
        <f t="shared" ref="AM61" si="158">IF(H61&lt;2.6,1,0)</f>
        <v>0</v>
      </c>
      <c r="AN61" s="191">
        <f t="shared" ref="AN61" si="159">IF(I61&lt;2.6,1,0)</f>
        <v>0</v>
      </c>
      <c r="AO61" s="172">
        <f t="shared" ref="AO61" si="160">IF(K61&lt;2.6,1,0)</f>
        <v>0</v>
      </c>
      <c r="AP61" s="173">
        <f t="shared" ref="AP61:AP65" si="161">IF(J61&lt;2.6,1,0)</f>
        <v>0</v>
      </c>
      <c r="AQ61" s="191">
        <f>IF(N61&lt;2.6,1,0)</f>
        <v>0</v>
      </c>
      <c r="AR61" s="172">
        <f t="shared" ref="AR61" si="162">IF(O61&lt;2.6,1,0)</f>
        <v>0</v>
      </c>
      <c r="AS61" s="172">
        <f t="shared" ref="AS61" si="163">IF(P61&lt;2.6,1,0)</f>
        <v>0</v>
      </c>
      <c r="AT61" s="172">
        <f t="shared" ref="AT61" si="164">IF(Q61&lt;2.6,1,0)</f>
        <v>0</v>
      </c>
      <c r="AU61" s="173">
        <f t="shared" ref="AU61" si="165">IF(R61&lt;2.6,1,0)</f>
        <v>0</v>
      </c>
      <c r="AV61" s="44">
        <f>SUM(AQ61:AU61)</f>
        <v>0</v>
      </c>
      <c r="AW61" s="320">
        <f t="shared" ref="AW61:AW80" si="166">SUM(AK61:AM61)</f>
        <v>0</v>
      </c>
      <c r="AX61" s="56">
        <f t="shared" ref="AX61:AX80" si="167">SUM(AN61:AP61)</f>
        <v>0</v>
      </c>
      <c r="AY61" s="320">
        <f t="shared" ref="AY61:AY70" si="168">SUM(AW61:AX61)</f>
        <v>0</v>
      </c>
      <c r="AZ61" s="320">
        <f t="shared" si="31"/>
        <v>0</v>
      </c>
      <c r="BA61" s="160">
        <v>1</v>
      </c>
      <c r="BB61" s="160">
        <v>1</v>
      </c>
      <c r="BC61" s="160">
        <v>1</v>
      </c>
      <c r="BD61" s="369">
        <f>SUM(F61:H61)/3</f>
        <v>4.0666666666666673</v>
      </c>
      <c r="BE61" s="377">
        <f>SUM(I61:K61)/3</f>
        <v>3.7927927927927931</v>
      </c>
      <c r="BF61" s="160">
        <f>SUM(N61:R61)/5</f>
        <v>2.94</v>
      </c>
      <c r="BG61" s="426" t="s">
        <v>154</v>
      </c>
      <c r="BH61" s="379">
        <f>IF(D61=5,1,0)</f>
        <v>0</v>
      </c>
      <c r="BI61" s="317">
        <f>IF(D61=4,1,0)</f>
        <v>1</v>
      </c>
      <c r="BJ61" s="317">
        <f>IF(D61=3,1,0)</f>
        <v>0</v>
      </c>
      <c r="BK61" s="317">
        <f>IF(D61=2,1,0)</f>
        <v>0</v>
      </c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</row>
    <row r="62" spans="1:75" s="4" customFormat="1" ht="13.5" customHeight="1">
      <c r="A62" s="4">
        <f t="shared" si="152"/>
        <v>0</v>
      </c>
      <c r="B62" s="87">
        <v>2</v>
      </c>
      <c r="C62" s="95" t="s">
        <v>72</v>
      </c>
      <c r="D62" s="48">
        <f t="shared" si="153"/>
        <v>4</v>
      </c>
      <c r="E62" s="179">
        <f t="shared" si="154"/>
        <v>3.7152296622296621</v>
      </c>
      <c r="F62" s="51">
        <v>2.7</v>
      </c>
      <c r="G62" s="50">
        <v>5</v>
      </c>
      <c r="H62" s="305">
        <v>2.7</v>
      </c>
      <c r="I62" s="405">
        <v>3.7</v>
      </c>
      <c r="J62" s="50">
        <v>4.4000000000000004</v>
      </c>
      <c r="K62" s="305">
        <f t="shared" ref="K62:K70" si="169">2+V62*3.4/37</f>
        <v>3.4702702702702704</v>
      </c>
      <c r="L62" s="393">
        <f t="shared" si="155"/>
        <v>3.9121208791208795</v>
      </c>
      <c r="M62" s="49">
        <v>4</v>
      </c>
      <c r="N62" s="55">
        <v>3</v>
      </c>
      <c r="O62" s="159">
        <v>3</v>
      </c>
      <c r="P62" s="159">
        <v>3</v>
      </c>
      <c r="Q62" s="159">
        <v>5</v>
      </c>
      <c r="R62" s="174">
        <v>4</v>
      </c>
      <c r="S62" s="300">
        <f t="shared" ref="S62:S70" si="170">2+(W62+2*AA62+2*AB62)*3.4/25</f>
        <v>2.952</v>
      </c>
      <c r="T62" s="252">
        <f t="shared" ref="T62:T70" si="171">5-X62*2/7</f>
        <v>2.4285714285714284</v>
      </c>
      <c r="U62" s="25">
        <f t="shared" ref="U62:U70" si="172">2.7*(1+(Y62+Z62)/20)</f>
        <v>3.5100000000000002</v>
      </c>
      <c r="V62" s="51">
        <v>16</v>
      </c>
      <c r="W62" s="160">
        <v>7</v>
      </c>
      <c r="X62" s="160">
        <v>9</v>
      </c>
      <c r="Y62" s="160"/>
      <c r="Z62" s="160">
        <v>6</v>
      </c>
      <c r="AA62" s="160"/>
      <c r="AB62" s="174"/>
      <c r="AC62" s="49">
        <f t="shared" ref="AC62:AC65" si="173">IF(D62&gt;2.5,0,1)</f>
        <v>0</v>
      </c>
      <c r="AD62" s="55">
        <v>3</v>
      </c>
      <c r="AE62" s="385">
        <v>0</v>
      </c>
      <c r="AF62" s="56">
        <f t="shared" ref="AF62:AF65" si="174">AJ62</f>
        <v>0</v>
      </c>
      <c r="AG62" s="57">
        <f t="shared" ref="AG62:AG65" si="175">AF62-AD62</f>
        <v>-3</v>
      </c>
      <c r="AH62" s="49">
        <f>AH61</f>
        <v>40</v>
      </c>
      <c r="AI62" s="63"/>
      <c r="AJ62" s="87">
        <f t="shared" ref="AJ62:AJ65" si="176">SUM(AK62:AR62)</f>
        <v>0</v>
      </c>
      <c r="AK62" s="55">
        <f t="shared" ref="AK62:AK65" si="177">IF(F62&lt;2.6,1,0)</f>
        <v>0</v>
      </c>
      <c r="AL62" s="160">
        <f t="shared" ref="AL62:AL65" si="178">IF(G62&lt;2.6,1,0)</f>
        <v>0</v>
      </c>
      <c r="AM62" s="174">
        <f t="shared" ref="AM62:AM65" si="179">IF(H62&lt;2.6,1,0)</f>
        <v>0</v>
      </c>
      <c r="AN62" s="55">
        <f t="shared" ref="AN62:AN65" si="180">IF(I62&lt;2.6,1,0)</f>
        <v>0</v>
      </c>
      <c r="AO62" s="160">
        <f t="shared" ref="AO62:AO65" si="181">IF(K62&lt;2.6,1,0)</f>
        <v>0</v>
      </c>
      <c r="AP62" s="174">
        <f t="shared" si="161"/>
        <v>0</v>
      </c>
      <c r="AQ62" s="55">
        <f t="shared" ref="AQ62:AQ70" si="182">IF(N62&lt;2.6,1,0)</f>
        <v>0</v>
      </c>
      <c r="AR62" s="160">
        <f t="shared" ref="AR62:AR70" si="183">IF(O62&lt;2.6,1,0)</f>
        <v>0</v>
      </c>
      <c r="AS62" s="160">
        <f t="shared" ref="AS62:AS70" si="184">IF(P62&lt;2.6,1,0)</f>
        <v>0</v>
      </c>
      <c r="AT62" s="160">
        <f t="shared" ref="AT62:AT70" si="185">IF(Q62&lt;2.6,1,0)</f>
        <v>0</v>
      </c>
      <c r="AU62" s="174">
        <f t="shared" ref="AU62:AU70" si="186">IF(R62&lt;2.6,1,0)</f>
        <v>0</v>
      </c>
      <c r="AV62" s="44">
        <f t="shared" ref="AV62:AV70" si="187">SUM(AQ62:AU62)</f>
        <v>0</v>
      </c>
      <c r="AW62" s="320">
        <f t="shared" si="166"/>
        <v>0</v>
      </c>
      <c r="AX62" s="56">
        <f t="shared" si="167"/>
        <v>0</v>
      </c>
      <c r="AY62" s="320">
        <f t="shared" si="168"/>
        <v>0</v>
      </c>
      <c r="AZ62" s="320">
        <f t="shared" si="31"/>
        <v>0</v>
      </c>
      <c r="BA62" s="160">
        <v>1</v>
      </c>
      <c r="BB62" s="160">
        <v>1</v>
      </c>
      <c r="BC62" s="160"/>
      <c r="BD62" s="369">
        <f t="shared" ref="BD62:BD70" si="188">SUM(F62:H62)/3</f>
        <v>3.4666666666666668</v>
      </c>
      <c r="BE62" s="377">
        <f t="shared" ref="BE62:BE70" si="189">SUM(I62:K62)/3</f>
        <v>3.8567567567567571</v>
      </c>
      <c r="BF62" s="160">
        <f t="shared" ref="BF62:BF70" si="190">SUM(N62:R62)/5</f>
        <v>3.6</v>
      </c>
      <c r="BG62" s="427"/>
      <c r="BH62" s="379">
        <f t="shared" ref="BH62:BH70" si="191">IF(D62=5,1,0)</f>
        <v>0</v>
      </c>
      <c r="BI62" s="317">
        <f t="shared" ref="BI62:BI70" si="192">IF(D62=4,1,0)</f>
        <v>1</v>
      </c>
      <c r="BJ62" s="317">
        <f t="shared" ref="BJ62:BJ70" si="193">IF(D62=3,1,0)</f>
        <v>0</v>
      </c>
      <c r="BK62" s="317">
        <f t="shared" ref="BK62:BK70" si="194">IF(D62=2,1,0)</f>
        <v>0</v>
      </c>
      <c r="BL62" s="3"/>
      <c r="BM62" s="371"/>
      <c r="BN62" s="371"/>
      <c r="BO62" s="371"/>
      <c r="BP62" s="371"/>
      <c r="BQ62" s="371"/>
      <c r="BR62" s="371"/>
      <c r="BS62" s="371"/>
      <c r="BT62" s="371"/>
      <c r="BU62" s="371"/>
      <c r="BV62" s="371"/>
      <c r="BW62" s="371"/>
    </row>
    <row r="63" spans="1:75" ht="13.5" customHeight="1">
      <c r="A63" s="4">
        <f t="shared" si="152"/>
        <v>0</v>
      </c>
      <c r="B63" s="93">
        <v>3</v>
      </c>
      <c r="C63" s="94" t="s">
        <v>73</v>
      </c>
      <c r="D63" s="26">
        <f t="shared" si="153"/>
        <v>5</v>
      </c>
      <c r="E63" s="178">
        <f t="shared" si="154"/>
        <v>4.5360828225828227</v>
      </c>
      <c r="F63" s="30">
        <v>5</v>
      </c>
      <c r="G63" s="28">
        <v>5</v>
      </c>
      <c r="H63" s="400">
        <v>4.7</v>
      </c>
      <c r="I63" s="253">
        <v>4</v>
      </c>
      <c r="J63" s="28">
        <v>4.4000000000000004</v>
      </c>
      <c r="K63" s="400">
        <f t="shared" si="169"/>
        <v>3.2864864864864867</v>
      </c>
      <c r="L63" s="394">
        <f t="shared" si="155"/>
        <v>5.3171813186813193</v>
      </c>
      <c r="M63" s="27">
        <v>5</v>
      </c>
      <c r="N63" s="35">
        <v>5</v>
      </c>
      <c r="O63" s="32">
        <v>5</v>
      </c>
      <c r="P63" s="32">
        <v>5</v>
      </c>
      <c r="Q63" s="32">
        <v>5</v>
      </c>
      <c r="R63" s="175">
        <v>5</v>
      </c>
      <c r="S63" s="30">
        <f t="shared" si="170"/>
        <v>2.952</v>
      </c>
      <c r="T63" s="32">
        <f t="shared" si="171"/>
        <v>4.1428571428571432</v>
      </c>
      <c r="U63" s="29">
        <f t="shared" si="172"/>
        <v>4.4550000000000001</v>
      </c>
      <c r="V63" s="30">
        <v>14</v>
      </c>
      <c r="W63" s="33">
        <v>7</v>
      </c>
      <c r="X63" s="33">
        <v>3</v>
      </c>
      <c r="Y63" s="33">
        <v>4</v>
      </c>
      <c r="Z63" s="33">
        <v>9</v>
      </c>
      <c r="AA63" s="33"/>
      <c r="AB63" s="175"/>
      <c r="AC63" s="27">
        <f t="shared" si="173"/>
        <v>0</v>
      </c>
      <c r="AD63" s="35">
        <v>1</v>
      </c>
      <c r="AE63" s="32">
        <v>0</v>
      </c>
      <c r="AF63" s="36">
        <f t="shared" si="174"/>
        <v>0</v>
      </c>
      <c r="AG63" s="37">
        <f t="shared" si="175"/>
        <v>-1</v>
      </c>
      <c r="AH63" s="27">
        <f t="shared" ref="AH63:AH70" si="195">AH62</f>
        <v>40</v>
      </c>
      <c r="AI63" s="63"/>
      <c r="AJ63" s="27">
        <f t="shared" si="176"/>
        <v>0</v>
      </c>
      <c r="AK63" s="40">
        <f t="shared" si="177"/>
        <v>0</v>
      </c>
      <c r="AL63" s="36">
        <f t="shared" si="178"/>
        <v>0</v>
      </c>
      <c r="AM63" s="37">
        <f t="shared" si="179"/>
        <v>0</v>
      </c>
      <c r="AN63" s="43">
        <f t="shared" si="180"/>
        <v>0</v>
      </c>
      <c r="AO63" s="36">
        <f t="shared" si="181"/>
        <v>0</v>
      </c>
      <c r="AP63" s="37">
        <f t="shared" si="161"/>
        <v>0</v>
      </c>
      <c r="AQ63" s="35">
        <f t="shared" si="182"/>
        <v>0</v>
      </c>
      <c r="AR63" s="33">
        <f t="shared" si="183"/>
        <v>0</v>
      </c>
      <c r="AS63" s="33">
        <f t="shared" si="184"/>
        <v>0</v>
      </c>
      <c r="AT63" s="33">
        <f t="shared" si="185"/>
        <v>0</v>
      </c>
      <c r="AU63" s="175">
        <f t="shared" si="186"/>
        <v>0</v>
      </c>
      <c r="AV63" s="44">
        <f t="shared" si="187"/>
        <v>0</v>
      </c>
      <c r="AW63" s="320">
        <f t="shared" si="166"/>
        <v>0</v>
      </c>
      <c r="AX63" s="56">
        <f t="shared" si="167"/>
        <v>0</v>
      </c>
      <c r="AY63" s="320">
        <f t="shared" si="168"/>
        <v>0</v>
      </c>
      <c r="AZ63" s="320">
        <f t="shared" si="31"/>
        <v>0</v>
      </c>
      <c r="BA63" s="160"/>
      <c r="BB63" s="160"/>
      <c r="BC63" s="160">
        <v>1</v>
      </c>
      <c r="BD63" s="369">
        <f t="shared" si="188"/>
        <v>4.8999999999999995</v>
      </c>
      <c r="BE63" s="377">
        <f t="shared" si="189"/>
        <v>3.8954954954954957</v>
      </c>
      <c r="BF63" s="160">
        <f t="shared" si="190"/>
        <v>5</v>
      </c>
      <c r="BG63" s="427"/>
      <c r="BH63" s="379">
        <f t="shared" si="191"/>
        <v>1</v>
      </c>
      <c r="BI63" s="317">
        <f t="shared" si="192"/>
        <v>0</v>
      </c>
      <c r="BJ63" s="317">
        <f t="shared" si="193"/>
        <v>0</v>
      </c>
      <c r="BK63" s="317">
        <f t="shared" si="194"/>
        <v>0</v>
      </c>
      <c r="BM63" s="371"/>
      <c r="BN63" s="371"/>
      <c r="BO63" s="371"/>
      <c r="BP63" s="371"/>
      <c r="BQ63" s="371"/>
      <c r="BR63" s="371"/>
      <c r="BS63" s="371"/>
      <c r="BT63" s="371"/>
      <c r="BU63" s="371"/>
      <c r="BV63" s="371"/>
      <c r="BW63" s="371"/>
    </row>
    <row r="64" spans="1:75" ht="13.5" customHeight="1">
      <c r="A64" s="4">
        <f t="shared" si="152"/>
        <v>0</v>
      </c>
      <c r="B64" s="87">
        <v>4</v>
      </c>
      <c r="C64" s="95" t="s">
        <v>74</v>
      </c>
      <c r="D64" s="48">
        <f t="shared" si="153"/>
        <v>4</v>
      </c>
      <c r="E64" s="179">
        <f t="shared" si="154"/>
        <v>3.8692631152631152</v>
      </c>
      <c r="F64" s="51">
        <v>3</v>
      </c>
      <c r="G64" s="50">
        <v>2.7</v>
      </c>
      <c r="H64" s="305">
        <v>3.4</v>
      </c>
      <c r="I64" s="405">
        <v>4.7</v>
      </c>
      <c r="J64" s="50">
        <v>5</v>
      </c>
      <c r="K64" s="305">
        <f t="shared" si="169"/>
        <v>3.654054054054054</v>
      </c>
      <c r="L64" s="393">
        <f t="shared" si="155"/>
        <v>4.880813186813187</v>
      </c>
      <c r="M64" s="49">
        <v>4</v>
      </c>
      <c r="N64" s="55">
        <v>4</v>
      </c>
      <c r="O64" s="159">
        <v>4</v>
      </c>
      <c r="P64" s="159">
        <v>5</v>
      </c>
      <c r="Q64" s="159">
        <v>5</v>
      </c>
      <c r="R64" s="174">
        <v>5</v>
      </c>
      <c r="S64" s="300">
        <f t="shared" si="170"/>
        <v>2.8159999999999998</v>
      </c>
      <c r="T64" s="159">
        <f t="shared" si="171"/>
        <v>4.4285714285714288</v>
      </c>
      <c r="U64" s="25">
        <f t="shared" si="172"/>
        <v>3.78</v>
      </c>
      <c r="V64" s="51">
        <v>18</v>
      </c>
      <c r="W64" s="160">
        <v>6</v>
      </c>
      <c r="X64" s="160">
        <v>2</v>
      </c>
      <c r="Y64" s="160"/>
      <c r="Z64" s="160">
        <v>8</v>
      </c>
      <c r="AA64" s="160"/>
      <c r="AB64" s="174"/>
      <c r="AC64" s="49">
        <f t="shared" si="173"/>
        <v>0</v>
      </c>
      <c r="AD64" s="55">
        <v>1</v>
      </c>
      <c r="AE64" s="385">
        <v>0</v>
      </c>
      <c r="AF64" s="56">
        <f t="shared" si="174"/>
        <v>0</v>
      </c>
      <c r="AG64" s="57">
        <f t="shared" si="175"/>
        <v>-1</v>
      </c>
      <c r="AH64" s="49">
        <f t="shared" si="195"/>
        <v>40</v>
      </c>
      <c r="AI64" s="12"/>
      <c r="AJ64" s="49">
        <f t="shared" si="176"/>
        <v>0</v>
      </c>
      <c r="AK64" s="58">
        <f t="shared" si="177"/>
        <v>0</v>
      </c>
      <c r="AL64" s="56">
        <f t="shared" si="178"/>
        <v>0</v>
      </c>
      <c r="AM64" s="57">
        <f t="shared" si="179"/>
        <v>0</v>
      </c>
      <c r="AN64" s="60">
        <f t="shared" si="180"/>
        <v>0</v>
      </c>
      <c r="AO64" s="56">
        <f t="shared" si="181"/>
        <v>0</v>
      </c>
      <c r="AP64" s="57">
        <f t="shared" si="161"/>
        <v>0</v>
      </c>
      <c r="AQ64" s="55">
        <f t="shared" si="182"/>
        <v>0</v>
      </c>
      <c r="AR64" s="160">
        <f t="shared" si="183"/>
        <v>0</v>
      </c>
      <c r="AS64" s="160">
        <f t="shared" si="184"/>
        <v>0</v>
      </c>
      <c r="AT64" s="160">
        <f t="shared" si="185"/>
        <v>0</v>
      </c>
      <c r="AU64" s="174">
        <f t="shared" si="186"/>
        <v>0</v>
      </c>
      <c r="AV64" s="44">
        <f t="shared" si="187"/>
        <v>0</v>
      </c>
      <c r="AW64" s="320">
        <f t="shared" si="166"/>
        <v>0</v>
      </c>
      <c r="AX64" s="56">
        <f t="shared" si="167"/>
        <v>0</v>
      </c>
      <c r="AY64" s="320">
        <f t="shared" si="168"/>
        <v>0</v>
      </c>
      <c r="AZ64" s="320">
        <f t="shared" si="31"/>
        <v>0</v>
      </c>
      <c r="BA64" s="160"/>
      <c r="BB64" s="160"/>
      <c r="BC64" s="160">
        <v>1</v>
      </c>
      <c r="BD64" s="369">
        <f t="shared" si="188"/>
        <v>3.0333333333333332</v>
      </c>
      <c r="BE64" s="377">
        <f t="shared" si="189"/>
        <v>4.4513513513513514</v>
      </c>
      <c r="BF64" s="160">
        <f t="shared" si="190"/>
        <v>4.5999999999999996</v>
      </c>
      <c r="BG64" s="427"/>
      <c r="BH64" s="379">
        <f t="shared" si="191"/>
        <v>0</v>
      </c>
      <c r="BI64" s="317">
        <f t="shared" si="192"/>
        <v>1</v>
      </c>
      <c r="BJ64" s="317">
        <f t="shared" si="193"/>
        <v>0</v>
      </c>
      <c r="BK64" s="317">
        <f t="shared" si="194"/>
        <v>0</v>
      </c>
      <c r="BM64" s="371"/>
      <c r="BN64" s="371"/>
      <c r="BO64" s="371"/>
      <c r="BP64" s="371"/>
      <c r="BQ64" s="371"/>
      <c r="BR64" s="371"/>
      <c r="BS64" s="371"/>
      <c r="BT64" s="371"/>
      <c r="BU64" s="371"/>
      <c r="BV64" s="371"/>
      <c r="BW64" s="371"/>
    </row>
    <row r="65" spans="1:75" ht="13.5" customHeight="1">
      <c r="A65" s="4">
        <f t="shared" si="152"/>
        <v>0</v>
      </c>
      <c r="B65" s="93">
        <v>5</v>
      </c>
      <c r="C65" s="247" t="s">
        <v>75</v>
      </c>
      <c r="D65" s="26">
        <f t="shared" si="153"/>
        <v>3</v>
      </c>
      <c r="E65" s="178">
        <f t="shared" si="154"/>
        <v>3.4976709911709913</v>
      </c>
      <c r="F65" s="30">
        <v>2.7</v>
      </c>
      <c r="G65" s="28">
        <v>3.4</v>
      </c>
      <c r="H65" s="400">
        <v>3.7</v>
      </c>
      <c r="I65" s="253">
        <v>3.7</v>
      </c>
      <c r="J65" s="28">
        <v>3</v>
      </c>
      <c r="K65" s="400">
        <f t="shared" si="169"/>
        <v>3.1945945945945944</v>
      </c>
      <c r="L65" s="394">
        <f t="shared" si="155"/>
        <v>4.9324890109890109</v>
      </c>
      <c r="M65" s="27">
        <v>4</v>
      </c>
      <c r="N65" s="35">
        <v>4</v>
      </c>
      <c r="O65" s="32">
        <v>4</v>
      </c>
      <c r="P65" s="32">
        <v>5</v>
      </c>
      <c r="Q65" s="32">
        <v>5</v>
      </c>
      <c r="R65" s="175">
        <v>5</v>
      </c>
      <c r="S65" s="30">
        <f t="shared" si="170"/>
        <v>2.68</v>
      </c>
      <c r="T65" s="32">
        <f t="shared" si="171"/>
        <v>4.1428571428571432</v>
      </c>
      <c r="U65" s="29">
        <f t="shared" si="172"/>
        <v>4.1850000000000005</v>
      </c>
      <c r="V65" s="30">
        <v>13</v>
      </c>
      <c r="W65" s="33">
        <v>5</v>
      </c>
      <c r="X65" s="33">
        <v>3</v>
      </c>
      <c r="Y65" s="33">
        <v>4</v>
      </c>
      <c r="Z65" s="33">
        <v>7</v>
      </c>
      <c r="AA65" s="33"/>
      <c r="AB65" s="175"/>
      <c r="AC65" s="27">
        <f t="shared" si="173"/>
        <v>0</v>
      </c>
      <c r="AD65" s="35">
        <v>1</v>
      </c>
      <c r="AE65" s="32">
        <v>0</v>
      </c>
      <c r="AF65" s="36">
        <f t="shared" si="174"/>
        <v>0</v>
      </c>
      <c r="AG65" s="37">
        <f t="shared" si="175"/>
        <v>-1</v>
      </c>
      <c r="AH65" s="27">
        <f t="shared" si="195"/>
        <v>40</v>
      </c>
      <c r="AI65" s="63"/>
      <c r="AJ65" s="27">
        <f t="shared" si="176"/>
        <v>0</v>
      </c>
      <c r="AK65" s="40">
        <f t="shared" si="177"/>
        <v>0</v>
      </c>
      <c r="AL65" s="36">
        <f t="shared" si="178"/>
        <v>0</v>
      </c>
      <c r="AM65" s="37">
        <f t="shared" si="179"/>
        <v>0</v>
      </c>
      <c r="AN65" s="43">
        <f t="shared" si="180"/>
        <v>0</v>
      </c>
      <c r="AO65" s="36">
        <f t="shared" si="181"/>
        <v>0</v>
      </c>
      <c r="AP65" s="37">
        <f t="shared" si="161"/>
        <v>0</v>
      </c>
      <c r="AQ65" s="35">
        <f t="shared" si="182"/>
        <v>0</v>
      </c>
      <c r="AR65" s="33">
        <f t="shared" si="183"/>
        <v>0</v>
      </c>
      <c r="AS65" s="33">
        <f t="shared" si="184"/>
        <v>0</v>
      </c>
      <c r="AT65" s="33">
        <f t="shared" si="185"/>
        <v>0</v>
      </c>
      <c r="AU65" s="175">
        <f t="shared" si="186"/>
        <v>0</v>
      </c>
      <c r="AV65" s="44">
        <f t="shared" si="187"/>
        <v>0</v>
      </c>
      <c r="AW65" s="320">
        <f t="shared" si="166"/>
        <v>0</v>
      </c>
      <c r="AX65" s="56">
        <f t="shared" si="167"/>
        <v>0</v>
      </c>
      <c r="AY65" s="320">
        <f t="shared" si="168"/>
        <v>0</v>
      </c>
      <c r="AZ65" s="320">
        <f t="shared" si="31"/>
        <v>0</v>
      </c>
      <c r="BA65" s="160">
        <v>1</v>
      </c>
      <c r="BB65" s="160"/>
      <c r="BC65" s="160">
        <v>1</v>
      </c>
      <c r="BD65" s="369">
        <f t="shared" si="188"/>
        <v>3.2666666666666671</v>
      </c>
      <c r="BE65" s="377">
        <f t="shared" si="189"/>
        <v>3.298198198198198</v>
      </c>
      <c r="BF65" s="160">
        <f t="shared" si="190"/>
        <v>4.5999999999999996</v>
      </c>
      <c r="BG65" s="427"/>
      <c r="BH65" s="379">
        <f t="shared" si="191"/>
        <v>0</v>
      </c>
      <c r="BI65" s="317">
        <f t="shared" si="192"/>
        <v>0</v>
      </c>
      <c r="BJ65" s="317">
        <f t="shared" si="193"/>
        <v>1</v>
      </c>
      <c r="BK65" s="317">
        <f t="shared" si="194"/>
        <v>0</v>
      </c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</row>
    <row r="66" spans="1:75" ht="13.5" customHeight="1" thickBot="1">
      <c r="A66" s="4">
        <f t="shared" si="152"/>
        <v>0</v>
      </c>
      <c r="B66" s="87">
        <v>6</v>
      </c>
      <c r="C66" s="292" t="s">
        <v>76</v>
      </c>
      <c r="D66" s="48">
        <f t="shared" si="153"/>
        <v>5</v>
      </c>
      <c r="E66" s="179">
        <f t="shared" si="154"/>
        <v>4.5002753192753193</v>
      </c>
      <c r="F66" s="51">
        <v>5</v>
      </c>
      <c r="G66" s="50">
        <v>3.7</v>
      </c>
      <c r="H66" s="305">
        <v>4</v>
      </c>
      <c r="I66" s="405">
        <v>5</v>
      </c>
      <c r="J66" s="50">
        <v>5</v>
      </c>
      <c r="K66" s="305">
        <f t="shared" si="169"/>
        <v>4.1135135135135137</v>
      </c>
      <c r="L66" s="393">
        <f t="shared" si="155"/>
        <v>5.282758241758243</v>
      </c>
      <c r="M66" s="49">
        <v>4</v>
      </c>
      <c r="N66" s="55">
        <v>4</v>
      </c>
      <c r="O66" s="159">
        <v>4</v>
      </c>
      <c r="P66" s="159">
        <v>5</v>
      </c>
      <c r="Q66" s="159">
        <v>5</v>
      </c>
      <c r="R66" s="174">
        <v>5</v>
      </c>
      <c r="S66" s="300">
        <f t="shared" si="170"/>
        <v>3.2240000000000002</v>
      </c>
      <c r="T66" s="159">
        <f t="shared" si="171"/>
        <v>4.1428571428571432</v>
      </c>
      <c r="U66" s="25">
        <f t="shared" si="172"/>
        <v>5.6700000000000008</v>
      </c>
      <c r="V66" s="51">
        <v>23</v>
      </c>
      <c r="W66" s="160">
        <v>9</v>
      </c>
      <c r="X66" s="160">
        <v>3</v>
      </c>
      <c r="Y66" s="160">
        <v>11</v>
      </c>
      <c r="Z66" s="160">
        <v>11</v>
      </c>
      <c r="AA66" s="160"/>
      <c r="AB66" s="174"/>
      <c r="AC66" s="49">
        <f t="shared" ref="AC66" si="196">IF(D66&gt;2.5,0,1)</f>
        <v>0</v>
      </c>
      <c r="AD66" s="55">
        <v>0</v>
      </c>
      <c r="AE66" s="385">
        <v>0</v>
      </c>
      <c r="AF66" s="56">
        <f t="shared" ref="AF66" si="197">AJ66</f>
        <v>0</v>
      </c>
      <c r="AG66" s="57">
        <f t="shared" ref="AG66" si="198">AF66-AD66</f>
        <v>0</v>
      </c>
      <c r="AH66" s="49">
        <f t="shared" si="195"/>
        <v>40</v>
      </c>
      <c r="AI66" s="63"/>
      <c r="AJ66" s="283">
        <f t="shared" ref="AJ66" si="199">SUM(AK66:AR66)</f>
        <v>0</v>
      </c>
      <c r="AK66" s="64">
        <f t="shared" ref="AK66" si="200">IF(F66&lt;2.6,1,0)</f>
        <v>0</v>
      </c>
      <c r="AL66" s="61">
        <f t="shared" ref="AL66" si="201">IF(G66&lt;2.6,1,0)</f>
        <v>0</v>
      </c>
      <c r="AM66" s="62">
        <f t="shared" ref="AM66" si="202">IF(H66&lt;2.6,1,0)</f>
        <v>0</v>
      </c>
      <c r="AN66" s="65">
        <f t="shared" ref="AN66" si="203">IF(I66&lt;2.6,1,0)</f>
        <v>0</v>
      </c>
      <c r="AO66" s="61">
        <f t="shared" ref="AO66" si="204">IF(K66&lt;2.6,1,0)</f>
        <v>0</v>
      </c>
      <c r="AP66" s="62">
        <f t="shared" ref="AP66" si="205">IF(J66&lt;2.6,1,0)</f>
        <v>0</v>
      </c>
      <c r="AQ66" s="55">
        <f t="shared" si="182"/>
        <v>0</v>
      </c>
      <c r="AR66" s="160">
        <f t="shared" si="183"/>
        <v>0</v>
      </c>
      <c r="AS66" s="160">
        <f t="shared" si="184"/>
        <v>0</v>
      </c>
      <c r="AT66" s="160">
        <f t="shared" si="185"/>
        <v>0</v>
      </c>
      <c r="AU66" s="174">
        <f t="shared" si="186"/>
        <v>0</v>
      </c>
      <c r="AV66" s="44">
        <f t="shared" si="187"/>
        <v>0</v>
      </c>
      <c r="AW66" s="320">
        <f t="shared" si="166"/>
        <v>0</v>
      </c>
      <c r="AX66" s="56">
        <f t="shared" si="167"/>
        <v>0</v>
      </c>
      <c r="AY66" s="320">
        <f t="shared" si="168"/>
        <v>0</v>
      </c>
      <c r="AZ66" s="320">
        <f t="shared" si="31"/>
        <v>0</v>
      </c>
      <c r="BA66" s="160"/>
      <c r="BB66" s="160"/>
      <c r="BC66" s="160">
        <v>1</v>
      </c>
      <c r="BD66" s="369">
        <f t="shared" si="188"/>
        <v>4.2333333333333334</v>
      </c>
      <c r="BE66" s="377">
        <f t="shared" si="189"/>
        <v>4.7045045045045049</v>
      </c>
      <c r="BF66" s="160">
        <f t="shared" si="190"/>
        <v>4.5999999999999996</v>
      </c>
      <c r="BG66" s="427"/>
      <c r="BH66" s="379">
        <f t="shared" si="191"/>
        <v>1</v>
      </c>
      <c r="BI66" s="317">
        <f t="shared" si="192"/>
        <v>0</v>
      </c>
      <c r="BJ66" s="317">
        <f t="shared" si="193"/>
        <v>0</v>
      </c>
      <c r="BK66" s="317">
        <f t="shared" si="194"/>
        <v>0</v>
      </c>
      <c r="BM66" s="371"/>
      <c r="BN66" s="371"/>
      <c r="BO66" s="371"/>
      <c r="BP66" s="371"/>
      <c r="BQ66" s="371"/>
      <c r="BR66" s="371"/>
      <c r="BS66" s="371"/>
      <c r="BT66" s="371"/>
      <c r="BU66" s="371"/>
      <c r="BV66" s="371"/>
      <c r="BW66" s="371"/>
    </row>
    <row r="67" spans="1:75" ht="13.5" customHeight="1" thickBot="1">
      <c r="A67" s="4">
        <f t="shared" si="152"/>
        <v>0</v>
      </c>
      <c r="B67" s="93">
        <v>7</v>
      </c>
      <c r="C67" s="294" t="s">
        <v>77</v>
      </c>
      <c r="D67" s="26">
        <f t="shared" si="153"/>
        <v>3</v>
      </c>
      <c r="E67" s="178">
        <f t="shared" si="154"/>
        <v>3.4772060642060638</v>
      </c>
      <c r="F67" s="30">
        <v>3.4</v>
      </c>
      <c r="G67" s="28">
        <v>4</v>
      </c>
      <c r="H67" s="400">
        <v>3</v>
      </c>
      <c r="I67" s="253">
        <v>2.7</v>
      </c>
      <c r="J67" s="28">
        <v>4</v>
      </c>
      <c r="K67" s="400">
        <f t="shared" si="169"/>
        <v>3.4243243243243242</v>
      </c>
      <c r="L67" s="394">
        <f t="shared" si="155"/>
        <v>4.4627802197802202</v>
      </c>
      <c r="M67" s="27">
        <v>3</v>
      </c>
      <c r="N67" s="35">
        <v>4</v>
      </c>
      <c r="O67" s="32">
        <v>3</v>
      </c>
      <c r="P67" s="32">
        <v>4</v>
      </c>
      <c r="Q67" s="32">
        <v>5</v>
      </c>
      <c r="R67" s="175">
        <v>5</v>
      </c>
      <c r="S67" s="30">
        <f t="shared" si="170"/>
        <v>3.2240000000000002</v>
      </c>
      <c r="T67" s="32">
        <f t="shared" si="171"/>
        <v>1.8571428571428572</v>
      </c>
      <c r="U67" s="29">
        <f t="shared" si="172"/>
        <v>4.0500000000000007</v>
      </c>
      <c r="V67" s="30">
        <v>15.5</v>
      </c>
      <c r="W67" s="33">
        <v>9</v>
      </c>
      <c r="X67" s="33">
        <v>11</v>
      </c>
      <c r="Y67" s="33">
        <v>1</v>
      </c>
      <c r="Z67" s="33">
        <v>9</v>
      </c>
      <c r="AA67" s="33"/>
      <c r="AB67" s="175"/>
      <c r="AC67" s="27">
        <f t="shared" ref="AC67:AC70" si="206">IF(D67&gt;2.5,0,1)</f>
        <v>0</v>
      </c>
      <c r="AD67" s="35">
        <v>4</v>
      </c>
      <c r="AE67" s="32">
        <v>2</v>
      </c>
      <c r="AF67" s="36">
        <f t="shared" ref="AF67:AF70" si="207">AJ67</f>
        <v>0</v>
      </c>
      <c r="AG67" s="37">
        <f t="shared" ref="AG67:AG70" si="208">AF67-AD67</f>
        <v>-4</v>
      </c>
      <c r="AH67" s="27">
        <f t="shared" si="195"/>
        <v>40</v>
      </c>
      <c r="AI67" s="12"/>
      <c r="AJ67" s="27">
        <f t="shared" ref="AJ67:AJ70" si="209">SUM(AK67:AR67)</f>
        <v>0</v>
      </c>
      <c r="AK67" s="40">
        <f t="shared" ref="AK67:AK70" si="210">IF(F67&lt;2.6,1,0)</f>
        <v>0</v>
      </c>
      <c r="AL67" s="36">
        <f t="shared" ref="AL67:AL70" si="211">IF(G67&lt;2.6,1,0)</f>
        <v>0</v>
      </c>
      <c r="AM67" s="37">
        <f t="shared" ref="AM67:AM70" si="212">IF(H67&lt;2.6,1,0)</f>
        <v>0</v>
      </c>
      <c r="AN67" s="43">
        <f t="shared" ref="AN67:AN70" si="213">IF(I67&lt;2.6,1,0)</f>
        <v>0</v>
      </c>
      <c r="AO67" s="36">
        <f t="shared" ref="AO67:AO70" si="214">IF(K67&lt;2.6,1,0)</f>
        <v>0</v>
      </c>
      <c r="AP67" s="37">
        <f t="shared" ref="AP67:AP70" si="215">IF(J67&lt;2.6,1,0)</f>
        <v>0</v>
      </c>
      <c r="AQ67" s="35">
        <f t="shared" si="182"/>
        <v>0</v>
      </c>
      <c r="AR67" s="33">
        <f t="shared" si="183"/>
        <v>0</v>
      </c>
      <c r="AS67" s="33">
        <f t="shared" si="184"/>
        <v>0</v>
      </c>
      <c r="AT67" s="33">
        <f t="shared" si="185"/>
        <v>0</v>
      </c>
      <c r="AU67" s="175">
        <f t="shared" si="186"/>
        <v>0</v>
      </c>
      <c r="AV67" s="44">
        <f t="shared" si="187"/>
        <v>0</v>
      </c>
      <c r="AW67" s="320">
        <f t="shared" si="166"/>
        <v>0</v>
      </c>
      <c r="AX67" s="56">
        <f t="shared" si="167"/>
        <v>0</v>
      </c>
      <c r="AY67" s="320">
        <f t="shared" si="168"/>
        <v>0</v>
      </c>
      <c r="AZ67" s="320">
        <f t="shared" si="31"/>
        <v>0</v>
      </c>
      <c r="BA67" s="160">
        <v>1</v>
      </c>
      <c r="BB67" s="160">
        <v>1</v>
      </c>
      <c r="BC67" s="160">
        <v>1</v>
      </c>
      <c r="BD67" s="369">
        <f t="shared" si="188"/>
        <v>3.4666666666666668</v>
      </c>
      <c r="BE67" s="377">
        <f t="shared" si="189"/>
        <v>3.3747747747747745</v>
      </c>
      <c r="BF67" s="160">
        <f t="shared" si="190"/>
        <v>4.2</v>
      </c>
      <c r="BG67" s="427"/>
      <c r="BH67" s="379">
        <f t="shared" si="191"/>
        <v>0</v>
      </c>
      <c r="BI67" s="317">
        <f t="shared" si="192"/>
        <v>0</v>
      </c>
      <c r="BJ67" s="317">
        <f t="shared" si="193"/>
        <v>1</v>
      </c>
      <c r="BK67" s="317">
        <f t="shared" si="194"/>
        <v>0</v>
      </c>
      <c r="BM67" s="371"/>
      <c r="BN67" s="371"/>
      <c r="BO67" s="371"/>
      <c r="BP67" s="371"/>
      <c r="BQ67" s="371"/>
      <c r="BR67" s="371"/>
      <c r="BS67" s="371"/>
      <c r="BT67" s="371"/>
      <c r="BU67" s="371"/>
      <c r="BV67" s="371"/>
      <c r="BW67" s="371"/>
    </row>
    <row r="68" spans="1:75" ht="13.5" customHeight="1">
      <c r="A68" s="4">
        <f t="shared" si="152"/>
        <v>0</v>
      </c>
      <c r="B68" s="87">
        <v>8</v>
      </c>
      <c r="C68" s="293" t="s">
        <v>78</v>
      </c>
      <c r="D68" s="48">
        <f t="shared" si="153"/>
        <v>4</v>
      </c>
      <c r="E68" s="179">
        <f t="shared" si="154"/>
        <v>3.9736437076437081</v>
      </c>
      <c r="F68" s="51">
        <v>3.4</v>
      </c>
      <c r="G68" s="50">
        <v>4.7</v>
      </c>
      <c r="H68" s="305">
        <v>2.7</v>
      </c>
      <c r="I68" s="405">
        <v>4</v>
      </c>
      <c r="J68" s="50">
        <v>4.4000000000000004</v>
      </c>
      <c r="K68" s="305">
        <f t="shared" si="169"/>
        <v>4.0216216216216214</v>
      </c>
      <c r="L68" s="393">
        <f t="shared" si="155"/>
        <v>4.8776483516483511</v>
      </c>
      <c r="M68" s="49">
        <v>4</v>
      </c>
      <c r="N68" s="55">
        <v>4</v>
      </c>
      <c r="O68" s="159">
        <v>4</v>
      </c>
      <c r="P68" s="159">
        <v>5</v>
      </c>
      <c r="Q68" s="159">
        <v>5</v>
      </c>
      <c r="R68" s="174">
        <v>5</v>
      </c>
      <c r="S68" s="300">
        <f t="shared" si="170"/>
        <v>3.6319999999999997</v>
      </c>
      <c r="T68" s="159">
        <f t="shared" si="171"/>
        <v>3.5714285714285712</v>
      </c>
      <c r="U68" s="25">
        <f t="shared" si="172"/>
        <v>3.78</v>
      </c>
      <c r="V68" s="51">
        <v>22</v>
      </c>
      <c r="W68" s="160">
        <v>12</v>
      </c>
      <c r="X68" s="160">
        <v>5</v>
      </c>
      <c r="Y68" s="160">
        <v>3</v>
      </c>
      <c r="Z68" s="160">
        <v>5</v>
      </c>
      <c r="AA68" s="160"/>
      <c r="AB68" s="174"/>
      <c r="AC68" s="49">
        <f t="shared" si="206"/>
        <v>0</v>
      </c>
      <c r="AD68" s="55">
        <v>0</v>
      </c>
      <c r="AE68" s="385">
        <v>0</v>
      </c>
      <c r="AF68" s="56">
        <f t="shared" si="207"/>
        <v>0</v>
      </c>
      <c r="AG68" s="57">
        <f t="shared" si="208"/>
        <v>0</v>
      </c>
      <c r="AH68" s="49">
        <f t="shared" si="195"/>
        <v>40</v>
      </c>
      <c r="AI68" s="63"/>
      <c r="AJ68" s="283">
        <f t="shared" si="209"/>
        <v>0</v>
      </c>
      <c r="AK68" s="64">
        <f t="shared" si="210"/>
        <v>0</v>
      </c>
      <c r="AL68" s="61">
        <f t="shared" si="211"/>
        <v>0</v>
      </c>
      <c r="AM68" s="62">
        <f t="shared" si="212"/>
        <v>0</v>
      </c>
      <c r="AN68" s="65">
        <f t="shared" si="213"/>
        <v>0</v>
      </c>
      <c r="AO68" s="61">
        <f t="shared" si="214"/>
        <v>0</v>
      </c>
      <c r="AP68" s="62">
        <f t="shared" si="215"/>
        <v>0</v>
      </c>
      <c r="AQ68" s="55">
        <f t="shared" si="182"/>
        <v>0</v>
      </c>
      <c r="AR68" s="160">
        <f t="shared" si="183"/>
        <v>0</v>
      </c>
      <c r="AS68" s="160">
        <f t="shared" si="184"/>
        <v>0</v>
      </c>
      <c r="AT68" s="160">
        <f t="shared" si="185"/>
        <v>0</v>
      </c>
      <c r="AU68" s="174">
        <f t="shared" si="186"/>
        <v>0</v>
      </c>
      <c r="AV68" s="44">
        <f t="shared" si="187"/>
        <v>0</v>
      </c>
      <c r="AW68" s="320">
        <f t="shared" si="166"/>
        <v>0</v>
      </c>
      <c r="AX68" s="56">
        <f t="shared" si="167"/>
        <v>0</v>
      </c>
      <c r="AY68" s="320">
        <f t="shared" si="168"/>
        <v>0</v>
      </c>
      <c r="AZ68" s="320">
        <f t="shared" ref="AZ68:AZ85" si="216">SUM(AV68:AX68)</f>
        <v>0</v>
      </c>
      <c r="BA68" s="160">
        <v>1</v>
      </c>
      <c r="BB68" s="160"/>
      <c r="BC68" s="160">
        <v>1</v>
      </c>
      <c r="BD68" s="369">
        <f t="shared" si="188"/>
        <v>3.6</v>
      </c>
      <c r="BE68" s="377">
        <f t="shared" si="189"/>
        <v>4.1405405405405409</v>
      </c>
      <c r="BF68" s="160">
        <f t="shared" si="190"/>
        <v>4.5999999999999996</v>
      </c>
      <c r="BG68" s="427"/>
      <c r="BH68" s="379">
        <f t="shared" si="191"/>
        <v>0</v>
      </c>
      <c r="BI68" s="317">
        <f t="shared" si="192"/>
        <v>1</v>
      </c>
      <c r="BJ68" s="317">
        <f t="shared" si="193"/>
        <v>0</v>
      </c>
      <c r="BK68" s="317">
        <f t="shared" si="194"/>
        <v>0</v>
      </c>
      <c r="BM68" s="371"/>
      <c r="BN68" s="371"/>
      <c r="BO68" s="371"/>
      <c r="BP68" s="371"/>
      <c r="BQ68" s="371"/>
      <c r="BR68" s="371"/>
      <c r="BS68" s="371"/>
      <c r="BT68" s="371"/>
      <c r="BU68" s="371"/>
      <c r="BV68" s="371"/>
      <c r="BW68" s="371"/>
    </row>
    <row r="69" spans="1:75" ht="13.5" customHeight="1">
      <c r="A69" s="4">
        <f t="shared" ref="A69" si="217">AY69</f>
        <v>0</v>
      </c>
      <c r="B69" s="93">
        <v>9</v>
      </c>
      <c r="C69" s="94" t="s">
        <v>79</v>
      </c>
      <c r="D69" s="26">
        <f t="shared" ref="D69:D70" si="218">IF(AF69=0,ROUND(E69,0),IF(AF69=1,ROUND(E69-1,0),2))</f>
        <v>4</v>
      </c>
      <c r="E69" s="178">
        <f t="shared" si="154"/>
        <v>3.8113969138969139</v>
      </c>
      <c r="F69" s="30">
        <v>2.7</v>
      </c>
      <c r="G69" s="28">
        <v>4</v>
      </c>
      <c r="H69" s="400">
        <v>3.7</v>
      </c>
      <c r="I69" s="253">
        <v>5</v>
      </c>
      <c r="J69" s="28">
        <v>3.7</v>
      </c>
      <c r="K69" s="400">
        <f t="shared" si="169"/>
        <v>2.8729729729729732</v>
      </c>
      <c r="L69" s="394">
        <f t="shared" si="155"/>
        <v>3.9659065934065936</v>
      </c>
      <c r="M69" s="27">
        <v>5</v>
      </c>
      <c r="N69" s="35">
        <v>4</v>
      </c>
      <c r="O69" s="32">
        <v>3</v>
      </c>
      <c r="P69" s="32">
        <v>4</v>
      </c>
      <c r="Q69" s="32">
        <v>3</v>
      </c>
      <c r="R69" s="175">
        <v>3</v>
      </c>
      <c r="S69" s="30">
        <f t="shared" si="170"/>
        <v>2.2720000000000002</v>
      </c>
      <c r="T69" s="32">
        <f t="shared" si="171"/>
        <v>4.7142857142857144</v>
      </c>
      <c r="U69" s="29">
        <f t="shared" si="172"/>
        <v>3.915</v>
      </c>
      <c r="V69" s="30">
        <v>9.5</v>
      </c>
      <c r="W69" s="33">
        <v>2</v>
      </c>
      <c r="X69" s="33">
        <v>1</v>
      </c>
      <c r="Y69" s="33">
        <v>2</v>
      </c>
      <c r="Z69" s="33">
        <v>7</v>
      </c>
      <c r="AA69" s="33"/>
      <c r="AB69" s="175"/>
      <c r="AC69" s="27">
        <f t="shared" ref="AC69" si="219">IF(D69&gt;2.5,0,1)</f>
        <v>0</v>
      </c>
      <c r="AD69" s="35">
        <v>5</v>
      </c>
      <c r="AE69" s="32">
        <v>4</v>
      </c>
      <c r="AF69" s="36">
        <f t="shared" ref="AF69" si="220">AJ69</f>
        <v>0</v>
      </c>
      <c r="AG69" s="37">
        <f t="shared" ref="AG69" si="221">AF69-AD69</f>
        <v>-5</v>
      </c>
      <c r="AH69" s="27">
        <f t="shared" si="195"/>
        <v>40</v>
      </c>
      <c r="AI69" s="12"/>
      <c r="AJ69" s="27">
        <f t="shared" ref="AJ69" si="222">SUM(AK69:AR69)</f>
        <v>0</v>
      </c>
      <c r="AK69" s="40">
        <f t="shared" ref="AK69" si="223">IF(F69&lt;2.6,1,0)</f>
        <v>0</v>
      </c>
      <c r="AL69" s="36">
        <f t="shared" ref="AL69" si="224">IF(G69&lt;2.6,1,0)</f>
        <v>0</v>
      </c>
      <c r="AM69" s="37">
        <f t="shared" ref="AM69" si="225">IF(H69&lt;2.6,1,0)</f>
        <v>0</v>
      </c>
      <c r="AN69" s="43">
        <f t="shared" ref="AN69" si="226">IF(I69&lt;2.6,1,0)</f>
        <v>0</v>
      </c>
      <c r="AO69" s="36">
        <f t="shared" ref="AO69" si="227">IF(K69&lt;2.6,1,0)</f>
        <v>0</v>
      </c>
      <c r="AP69" s="37">
        <f t="shared" ref="AP69" si="228">IF(J69&lt;2.6,1,0)</f>
        <v>0</v>
      </c>
      <c r="AQ69" s="35">
        <f t="shared" ref="AQ69" si="229">IF(N69&lt;2.6,1,0)</f>
        <v>0</v>
      </c>
      <c r="AR69" s="33">
        <f t="shared" ref="AR69" si="230">IF(O69&lt;2.6,1,0)</f>
        <v>0</v>
      </c>
      <c r="AS69" s="33">
        <f t="shared" ref="AS69" si="231">IF(P69&lt;2.6,1,0)</f>
        <v>0</v>
      </c>
      <c r="AT69" s="33">
        <f t="shared" ref="AT69" si="232">IF(Q69&lt;2.6,1,0)</f>
        <v>0</v>
      </c>
      <c r="AU69" s="175">
        <f t="shared" ref="AU69" si="233">IF(R69&lt;2.6,1,0)</f>
        <v>0</v>
      </c>
      <c r="AV69" s="44">
        <f t="shared" ref="AV69" si="234">SUM(AQ69:AU69)</f>
        <v>0</v>
      </c>
      <c r="AW69" s="320">
        <f t="shared" ref="AW69" si="235">SUM(AK69:AM69)</f>
        <v>0</v>
      </c>
      <c r="AX69" s="56">
        <f t="shared" ref="AX69" si="236">SUM(AN69:AP69)</f>
        <v>0</v>
      </c>
      <c r="AY69" s="320">
        <f t="shared" ref="AY69" si="237">SUM(AW69:AX69)</f>
        <v>0</v>
      </c>
      <c r="AZ69" s="320">
        <f t="shared" si="216"/>
        <v>0</v>
      </c>
      <c r="BA69" s="160">
        <f t="shared" ref="BA69:BA70" si="238">IF(F69&lt;2.7,1,0)</f>
        <v>0</v>
      </c>
      <c r="BB69" s="160">
        <v>1</v>
      </c>
      <c r="BC69" s="160">
        <v>1</v>
      </c>
      <c r="BD69" s="369">
        <f t="shared" si="188"/>
        <v>3.4666666666666668</v>
      </c>
      <c r="BE69" s="377">
        <f t="shared" si="189"/>
        <v>3.8576576576576578</v>
      </c>
      <c r="BF69" s="160">
        <f t="shared" si="190"/>
        <v>3.4</v>
      </c>
      <c r="BG69" s="427"/>
      <c r="BH69" s="379">
        <f t="shared" si="191"/>
        <v>0</v>
      </c>
      <c r="BI69" s="317">
        <f t="shared" si="192"/>
        <v>1</v>
      </c>
      <c r="BJ69" s="317">
        <f t="shared" si="193"/>
        <v>0</v>
      </c>
      <c r="BK69" s="317">
        <f t="shared" si="194"/>
        <v>0</v>
      </c>
      <c r="BL69" s="154"/>
      <c r="BM69" s="371"/>
      <c r="BN69" s="371"/>
      <c r="BO69" s="371"/>
      <c r="BP69" s="371"/>
      <c r="BQ69" s="371"/>
      <c r="BR69" s="371"/>
      <c r="BS69" s="371"/>
      <c r="BT69" s="371"/>
      <c r="BU69" s="371"/>
      <c r="BV69" s="371"/>
      <c r="BW69" s="371"/>
    </row>
    <row r="70" spans="1:75" ht="13.5" customHeight="1" thickBot="1">
      <c r="A70" s="4">
        <f t="shared" si="152"/>
        <v>6</v>
      </c>
      <c r="B70" s="213">
        <v>10</v>
      </c>
      <c r="C70" s="214" t="s">
        <v>132</v>
      </c>
      <c r="D70" s="237">
        <f t="shared" si="218"/>
        <v>2</v>
      </c>
      <c r="E70" s="404">
        <f t="shared" ref="E70" si="239">(F70*F82+G70*G82+H70*H82+I70*I82+J70*J82+K70*K82+L70*L82+M70*M81)/AF84</f>
        <v>1.1011418581418582</v>
      </c>
      <c r="F70" s="409"/>
      <c r="G70" s="401"/>
      <c r="H70" s="402"/>
      <c r="I70" s="261"/>
      <c r="J70" s="401"/>
      <c r="K70" s="402">
        <f t="shared" si="169"/>
        <v>2</v>
      </c>
      <c r="L70" s="395">
        <f t="shared" ref="L70" si="240">(N70*N82+O70*O82+P70*P82+Q70*Q82+R70*R82+S70*S82+T70*T82+U70*U82)/AC83</f>
        <v>5.1125604395604398</v>
      </c>
      <c r="M70" s="248">
        <v>4</v>
      </c>
      <c r="N70" s="193">
        <v>5</v>
      </c>
      <c r="O70" s="231">
        <v>5</v>
      </c>
      <c r="P70" s="231">
        <v>5</v>
      </c>
      <c r="Q70" s="231">
        <v>5</v>
      </c>
      <c r="R70" s="190">
        <v>5</v>
      </c>
      <c r="S70" s="301">
        <f t="shared" si="170"/>
        <v>2.2720000000000002</v>
      </c>
      <c r="T70" s="231">
        <f t="shared" si="171"/>
        <v>4.7142857142857144</v>
      </c>
      <c r="U70" s="230">
        <f t="shared" si="172"/>
        <v>3.5100000000000002</v>
      </c>
      <c r="V70" s="229"/>
      <c r="W70" s="189">
        <v>2</v>
      </c>
      <c r="X70" s="189">
        <v>1</v>
      </c>
      <c r="Y70" s="189"/>
      <c r="Z70" s="189">
        <v>6</v>
      </c>
      <c r="AA70" s="189"/>
      <c r="AB70" s="190"/>
      <c r="AC70" s="192">
        <f t="shared" si="206"/>
        <v>1</v>
      </c>
      <c r="AD70" s="193">
        <v>6</v>
      </c>
      <c r="AE70" s="231">
        <v>6</v>
      </c>
      <c r="AF70" s="194">
        <f t="shared" si="207"/>
        <v>6</v>
      </c>
      <c r="AG70" s="195">
        <f t="shared" si="208"/>
        <v>0</v>
      </c>
      <c r="AH70" s="192">
        <f t="shared" si="195"/>
        <v>40</v>
      </c>
      <c r="AI70" s="312"/>
      <c r="AJ70" s="284">
        <f t="shared" si="209"/>
        <v>6</v>
      </c>
      <c r="AK70" s="236">
        <f t="shared" si="210"/>
        <v>1</v>
      </c>
      <c r="AL70" s="203">
        <f t="shared" si="211"/>
        <v>1</v>
      </c>
      <c r="AM70" s="204">
        <f t="shared" si="212"/>
        <v>1</v>
      </c>
      <c r="AN70" s="202">
        <f t="shared" si="213"/>
        <v>1</v>
      </c>
      <c r="AO70" s="203">
        <f t="shared" si="214"/>
        <v>1</v>
      </c>
      <c r="AP70" s="204">
        <f t="shared" si="215"/>
        <v>1</v>
      </c>
      <c r="AQ70" s="193">
        <f t="shared" si="182"/>
        <v>0</v>
      </c>
      <c r="AR70" s="189">
        <f t="shared" si="183"/>
        <v>0</v>
      </c>
      <c r="AS70" s="189">
        <f t="shared" si="184"/>
        <v>0</v>
      </c>
      <c r="AT70" s="189">
        <f t="shared" si="185"/>
        <v>0</v>
      </c>
      <c r="AU70" s="190">
        <f t="shared" si="186"/>
        <v>0</v>
      </c>
      <c r="AV70" s="44">
        <f t="shared" si="187"/>
        <v>0</v>
      </c>
      <c r="AW70" s="320">
        <f t="shared" si="166"/>
        <v>3</v>
      </c>
      <c r="AX70" s="56">
        <f t="shared" si="167"/>
        <v>3</v>
      </c>
      <c r="AY70" s="320">
        <f t="shared" si="168"/>
        <v>6</v>
      </c>
      <c r="AZ70" s="320">
        <f t="shared" si="216"/>
        <v>6</v>
      </c>
      <c r="BA70" s="160">
        <f t="shared" si="238"/>
        <v>1</v>
      </c>
      <c r="BB70" s="160">
        <f t="shared" ref="BB70" si="241">IF(G70&lt;2.7,1,0)</f>
        <v>1</v>
      </c>
      <c r="BC70" s="160">
        <f t="shared" ref="BC70" si="242">IF(H70&lt;2.7,1,0)</f>
        <v>1</v>
      </c>
      <c r="BD70" s="369">
        <f t="shared" si="188"/>
        <v>0</v>
      </c>
      <c r="BE70" s="377">
        <f t="shared" si="189"/>
        <v>0.66666666666666663</v>
      </c>
      <c r="BF70" s="160">
        <f t="shared" si="190"/>
        <v>5</v>
      </c>
      <c r="BG70" s="427"/>
      <c r="BH70" s="379">
        <f t="shared" si="191"/>
        <v>0</v>
      </c>
      <c r="BI70" s="317">
        <f t="shared" si="192"/>
        <v>0</v>
      </c>
      <c r="BJ70" s="317">
        <f t="shared" si="193"/>
        <v>0</v>
      </c>
      <c r="BK70" s="317">
        <f t="shared" si="194"/>
        <v>1</v>
      </c>
      <c r="BL70" s="154"/>
      <c r="BM70" s="371"/>
      <c r="BN70" s="371"/>
      <c r="BO70" s="371"/>
      <c r="BP70" s="371"/>
      <c r="BQ70" s="371"/>
      <c r="BR70" s="371"/>
      <c r="BS70" s="371"/>
      <c r="BT70" s="371"/>
      <c r="BU70" s="371"/>
      <c r="BV70" s="371"/>
      <c r="BW70" s="371"/>
    </row>
    <row r="71" spans="1:75" s="5" customFormat="1" ht="16.5" hidden="1" customHeight="1" thickBot="1">
      <c r="A71" s="4">
        <f t="shared" si="152"/>
        <v>0</v>
      </c>
      <c r="C71" s="6"/>
      <c r="D71" s="108"/>
      <c r="E71" s="109"/>
      <c r="F71" s="99">
        <f>F13</f>
        <v>3</v>
      </c>
      <c r="G71" s="99">
        <f t="shared" ref="G71:T71" si="243">G13</f>
        <v>3</v>
      </c>
      <c r="H71" s="99">
        <f t="shared" si="243"/>
        <v>3</v>
      </c>
      <c r="I71" s="99">
        <f t="shared" si="243"/>
        <v>3</v>
      </c>
      <c r="J71" s="99">
        <f>J13</f>
        <v>3</v>
      </c>
      <c r="K71" s="99">
        <f>K13</f>
        <v>3</v>
      </c>
      <c r="L71" s="110">
        <f>L13</f>
        <v>2</v>
      </c>
      <c r="M71" s="110">
        <f t="shared" ref="M71:R71" si="244">M13</f>
        <v>2</v>
      </c>
      <c r="N71" s="110">
        <f t="shared" si="244"/>
        <v>2</v>
      </c>
      <c r="O71" s="110">
        <f t="shared" si="244"/>
        <v>2</v>
      </c>
      <c r="P71" s="110">
        <f t="shared" si="244"/>
        <v>2</v>
      </c>
      <c r="Q71" s="110">
        <f t="shared" si="244"/>
        <v>2</v>
      </c>
      <c r="R71" s="110">
        <f t="shared" si="244"/>
        <v>2</v>
      </c>
      <c r="S71" s="99">
        <f t="shared" si="243"/>
        <v>1</v>
      </c>
      <c r="T71" s="99">
        <f t="shared" si="243"/>
        <v>1</v>
      </c>
      <c r="U71" s="250">
        <f t="shared" ref="U71:U85" si="245">2.7*(1+(Y71+Z71)/15)</f>
        <v>2.7</v>
      </c>
      <c r="V71" s="286"/>
      <c r="W71" s="99"/>
      <c r="X71" s="99"/>
      <c r="Y71" s="99"/>
      <c r="Z71" s="99"/>
      <c r="AA71" s="99"/>
      <c r="AB71" s="99"/>
      <c r="AC71" s="100">
        <f>C13</f>
        <v>13</v>
      </c>
      <c r="AD71" s="101"/>
      <c r="AE71" s="101">
        <v>22</v>
      </c>
      <c r="AF71" s="73">
        <f>D13</f>
        <v>22</v>
      </c>
      <c r="AG71" s="111"/>
      <c r="AH71" s="7" t="e">
        <f>#REF!</f>
        <v>#REF!</v>
      </c>
      <c r="AI71" s="299"/>
      <c r="AJ71" s="232">
        <f t="shared" ref="AJ71:AR71" si="246">SUM(AJ61:AJ70)</f>
        <v>6</v>
      </c>
      <c r="AK71" s="78">
        <f t="shared" si="246"/>
        <v>1</v>
      </c>
      <c r="AL71" s="78">
        <f t="shared" si="246"/>
        <v>1</v>
      </c>
      <c r="AM71" s="78">
        <f t="shared" si="246"/>
        <v>1</v>
      </c>
      <c r="AN71" s="78">
        <f t="shared" si="246"/>
        <v>1</v>
      </c>
      <c r="AO71" s="78">
        <f t="shared" si="246"/>
        <v>1</v>
      </c>
      <c r="AP71" s="78">
        <f t="shared" si="246"/>
        <v>1</v>
      </c>
      <c r="AQ71" s="78">
        <f t="shared" si="246"/>
        <v>0</v>
      </c>
      <c r="AR71" s="78">
        <f t="shared" si="246"/>
        <v>0</v>
      </c>
      <c r="AS71" s="20"/>
      <c r="AT71" s="20"/>
      <c r="AU71" s="20"/>
      <c r="AV71" s="77">
        <f>SUM(AK71:AR71)</f>
        <v>6</v>
      </c>
      <c r="AW71" s="66">
        <f t="shared" si="166"/>
        <v>3</v>
      </c>
      <c r="AX71" s="154">
        <f t="shared" si="167"/>
        <v>3</v>
      </c>
      <c r="AY71" s="154"/>
      <c r="AZ71" s="46">
        <f t="shared" si="216"/>
        <v>12</v>
      </c>
      <c r="BA71" s="154"/>
      <c r="BB71" s="3"/>
      <c r="BC71" s="3"/>
      <c r="BD71" s="3"/>
      <c r="BE71" s="383"/>
      <c r="BF71" s="3"/>
      <c r="BG71" s="3"/>
      <c r="BH71" s="3"/>
      <c r="BI71" s="3"/>
      <c r="BJ71" s="3"/>
      <c r="BK71" s="3"/>
      <c r="BL71" s="3"/>
      <c r="BM71" s="371"/>
      <c r="BN71" s="371"/>
      <c r="BO71" s="371"/>
      <c r="BP71" s="371"/>
      <c r="BQ71" s="371"/>
      <c r="BR71" s="371"/>
      <c r="BS71" s="371"/>
      <c r="BT71" s="371"/>
      <c r="BU71" s="371"/>
      <c r="BV71" s="371"/>
      <c r="BW71" s="371"/>
    </row>
    <row r="72" spans="1:75" s="5" customFormat="1" ht="15.75" hidden="1" customHeight="1">
      <c r="A72" s="4">
        <f t="shared" si="152"/>
        <v>0</v>
      </c>
      <c r="C72" s="6"/>
      <c r="D72" s="108"/>
      <c r="E72" s="109"/>
      <c r="F72" s="99">
        <f t="shared" ref="F72:T72" si="247">F14</f>
        <v>3</v>
      </c>
      <c r="G72" s="99">
        <f t="shared" si="247"/>
        <v>3</v>
      </c>
      <c r="H72" s="99">
        <f t="shared" si="247"/>
        <v>3</v>
      </c>
      <c r="I72" s="99">
        <f t="shared" si="247"/>
        <v>3</v>
      </c>
      <c r="J72" s="99">
        <f t="shared" si="247"/>
        <v>3</v>
      </c>
      <c r="K72" s="99">
        <f t="shared" si="247"/>
        <v>3</v>
      </c>
      <c r="L72" s="110">
        <f t="shared" si="247"/>
        <v>2</v>
      </c>
      <c r="M72" s="110">
        <f t="shared" si="247"/>
        <v>2</v>
      </c>
      <c r="N72" s="110">
        <f t="shared" si="247"/>
        <v>2</v>
      </c>
      <c r="O72" s="110">
        <f t="shared" si="247"/>
        <v>2</v>
      </c>
      <c r="P72" s="110">
        <f t="shared" si="247"/>
        <v>2</v>
      </c>
      <c r="Q72" s="110">
        <f t="shared" si="247"/>
        <v>2</v>
      </c>
      <c r="R72" s="110">
        <f t="shared" si="247"/>
        <v>2</v>
      </c>
      <c r="S72" s="99">
        <f t="shared" si="247"/>
        <v>1</v>
      </c>
      <c r="T72" s="99">
        <f t="shared" si="247"/>
        <v>1</v>
      </c>
      <c r="U72" s="29">
        <f t="shared" si="245"/>
        <v>2.7</v>
      </c>
      <c r="V72" s="286"/>
      <c r="W72" s="99"/>
      <c r="X72" s="99"/>
      <c r="Y72" s="99"/>
      <c r="Z72" s="99"/>
      <c r="AA72" s="99"/>
      <c r="AB72" s="99"/>
      <c r="AC72" s="103">
        <f t="shared" ref="AC72:AC84" si="248">AC71</f>
        <v>13</v>
      </c>
      <c r="AD72" s="104"/>
      <c r="AE72" s="104">
        <v>22</v>
      </c>
      <c r="AF72" s="4">
        <f t="shared" ref="AF72:AF84" si="249">AF71</f>
        <v>22</v>
      </c>
      <c r="AG72" s="111"/>
      <c r="AH72" s="7" t="e">
        <f t="shared" ref="AH72:AH84" si="250">AH71</f>
        <v>#REF!</v>
      </c>
      <c r="AI72" s="299"/>
      <c r="AJ72" s="3"/>
      <c r="AK72" s="20"/>
      <c r="AL72" s="20"/>
      <c r="AM72" s="20"/>
      <c r="AN72" s="20"/>
      <c r="AO72" s="20"/>
      <c r="AP72" s="19"/>
      <c r="AQ72" s="19"/>
      <c r="AR72" s="19"/>
      <c r="AS72" s="19"/>
      <c r="AT72" s="19"/>
      <c r="AU72" s="19"/>
      <c r="AV72" s="3"/>
      <c r="AW72" s="66">
        <f t="shared" si="166"/>
        <v>0</v>
      </c>
      <c r="AX72" s="154">
        <f t="shared" si="167"/>
        <v>0</v>
      </c>
      <c r="AY72" s="154"/>
      <c r="AZ72" s="46">
        <f t="shared" si="216"/>
        <v>0</v>
      </c>
      <c r="BA72" s="154"/>
      <c r="BB72" s="3"/>
      <c r="BC72" s="3"/>
      <c r="BD72" s="3"/>
      <c r="BE72" s="383"/>
      <c r="BF72" s="3"/>
      <c r="BG72" s="3"/>
      <c r="BH72" s="3"/>
      <c r="BI72" s="3"/>
      <c r="BJ72" s="3"/>
      <c r="BK72" s="3"/>
      <c r="BL72" s="3"/>
      <c r="BM72" s="371"/>
      <c r="BN72" s="371"/>
      <c r="BO72" s="371"/>
      <c r="BP72" s="371"/>
      <c r="BQ72" s="371"/>
      <c r="BR72" s="371"/>
      <c r="BS72" s="371"/>
      <c r="BT72" s="371"/>
      <c r="BU72" s="371"/>
      <c r="BV72" s="371"/>
      <c r="BW72" s="371"/>
    </row>
    <row r="73" spans="1:75" s="5" customFormat="1" ht="15.75" hidden="1" customHeight="1">
      <c r="A73" s="4">
        <f t="shared" si="152"/>
        <v>0</v>
      </c>
      <c r="C73" s="6"/>
      <c r="D73" s="108"/>
      <c r="E73" s="109"/>
      <c r="F73" s="99">
        <f t="shared" ref="F73:T73" si="251">F15</f>
        <v>3</v>
      </c>
      <c r="G73" s="99">
        <f t="shared" si="251"/>
        <v>3</v>
      </c>
      <c r="H73" s="99">
        <f t="shared" si="251"/>
        <v>3</v>
      </c>
      <c r="I73" s="99">
        <f t="shared" si="251"/>
        <v>3</v>
      </c>
      <c r="J73" s="99">
        <f t="shared" si="251"/>
        <v>3</v>
      </c>
      <c r="K73" s="99">
        <f t="shared" si="251"/>
        <v>3</v>
      </c>
      <c r="L73" s="110">
        <f t="shared" si="251"/>
        <v>2</v>
      </c>
      <c r="M73" s="110">
        <f t="shared" si="251"/>
        <v>2</v>
      </c>
      <c r="N73" s="110">
        <f t="shared" si="251"/>
        <v>2</v>
      </c>
      <c r="O73" s="110">
        <f t="shared" si="251"/>
        <v>2</v>
      </c>
      <c r="P73" s="110">
        <f t="shared" si="251"/>
        <v>2</v>
      </c>
      <c r="Q73" s="110">
        <f t="shared" si="251"/>
        <v>2</v>
      </c>
      <c r="R73" s="110">
        <f t="shared" si="251"/>
        <v>2</v>
      </c>
      <c r="S73" s="99">
        <f t="shared" si="251"/>
        <v>1</v>
      </c>
      <c r="T73" s="99">
        <f t="shared" si="251"/>
        <v>1</v>
      </c>
      <c r="U73" s="29">
        <f t="shared" si="245"/>
        <v>2.7</v>
      </c>
      <c r="V73" s="286"/>
      <c r="W73" s="99"/>
      <c r="X73" s="99"/>
      <c r="Y73" s="99"/>
      <c r="Z73" s="99"/>
      <c r="AA73" s="99"/>
      <c r="AB73" s="99"/>
      <c r="AC73" s="103">
        <f t="shared" si="248"/>
        <v>13</v>
      </c>
      <c r="AD73" s="104"/>
      <c r="AE73" s="104">
        <v>22</v>
      </c>
      <c r="AF73" s="4">
        <f t="shared" si="249"/>
        <v>22</v>
      </c>
      <c r="AG73" s="111"/>
      <c r="AH73" s="7" t="e">
        <f t="shared" si="250"/>
        <v>#REF!</v>
      </c>
      <c r="AI73" s="299"/>
      <c r="AJ73" s="3"/>
      <c r="AK73" s="20"/>
      <c r="AL73" s="20"/>
      <c r="AM73" s="20"/>
      <c r="AN73" s="20"/>
      <c r="AO73" s="20"/>
      <c r="AP73" s="19"/>
      <c r="AQ73" s="19"/>
      <c r="AR73" s="19"/>
      <c r="AS73" s="19"/>
      <c r="AT73" s="19"/>
      <c r="AU73" s="19"/>
      <c r="AV73" s="3"/>
      <c r="AW73" s="66">
        <f t="shared" si="166"/>
        <v>0</v>
      </c>
      <c r="AX73" s="154">
        <f t="shared" si="167"/>
        <v>0</v>
      </c>
      <c r="AY73" s="154"/>
      <c r="AZ73" s="46">
        <f t="shared" si="216"/>
        <v>0</v>
      </c>
      <c r="BA73" s="154"/>
      <c r="BB73" s="3"/>
      <c r="BC73" s="3"/>
      <c r="BD73" s="3"/>
      <c r="BE73" s="383"/>
      <c r="BF73" s="3"/>
      <c r="BG73" s="3"/>
      <c r="BH73" s="3"/>
      <c r="BI73" s="3"/>
      <c r="BJ73" s="3"/>
      <c r="BK73" s="3"/>
      <c r="BL73" s="3"/>
      <c r="BM73" s="371"/>
      <c r="BN73" s="371"/>
      <c r="BO73" s="371"/>
      <c r="BP73" s="371"/>
      <c r="BQ73" s="371"/>
      <c r="BR73" s="371"/>
      <c r="BS73" s="371"/>
      <c r="BT73" s="371"/>
      <c r="BU73" s="371"/>
      <c r="BV73" s="371"/>
      <c r="BW73" s="371"/>
    </row>
    <row r="74" spans="1:75" s="5" customFormat="1" ht="15.75" hidden="1" customHeight="1">
      <c r="A74" s="4">
        <f t="shared" si="152"/>
        <v>0</v>
      </c>
      <c r="C74" s="6"/>
      <c r="D74" s="108"/>
      <c r="E74" s="109"/>
      <c r="F74" s="99">
        <f t="shared" ref="F74:T74" si="252">F16</f>
        <v>3</v>
      </c>
      <c r="G74" s="99">
        <f t="shared" si="252"/>
        <v>3</v>
      </c>
      <c r="H74" s="99">
        <f t="shared" si="252"/>
        <v>3</v>
      </c>
      <c r="I74" s="99">
        <f t="shared" si="252"/>
        <v>3</v>
      </c>
      <c r="J74" s="99">
        <f t="shared" si="252"/>
        <v>3</v>
      </c>
      <c r="K74" s="99">
        <f t="shared" si="252"/>
        <v>3</v>
      </c>
      <c r="L74" s="110">
        <f t="shared" si="252"/>
        <v>2</v>
      </c>
      <c r="M74" s="110">
        <f t="shared" si="252"/>
        <v>2</v>
      </c>
      <c r="N74" s="110">
        <f t="shared" si="252"/>
        <v>2</v>
      </c>
      <c r="O74" s="110">
        <f t="shared" si="252"/>
        <v>2</v>
      </c>
      <c r="P74" s="110">
        <f t="shared" si="252"/>
        <v>2</v>
      </c>
      <c r="Q74" s="110">
        <f t="shared" si="252"/>
        <v>2</v>
      </c>
      <c r="R74" s="110">
        <f t="shared" si="252"/>
        <v>2</v>
      </c>
      <c r="S74" s="99">
        <f t="shared" si="252"/>
        <v>1</v>
      </c>
      <c r="T74" s="99">
        <f t="shared" si="252"/>
        <v>1</v>
      </c>
      <c r="U74" s="29">
        <f t="shared" si="245"/>
        <v>2.7</v>
      </c>
      <c r="V74" s="286"/>
      <c r="W74" s="99"/>
      <c r="X74" s="99"/>
      <c r="Y74" s="99"/>
      <c r="Z74" s="99"/>
      <c r="AA74" s="99"/>
      <c r="AB74" s="99"/>
      <c r="AC74" s="103">
        <f t="shared" si="248"/>
        <v>13</v>
      </c>
      <c r="AD74" s="104"/>
      <c r="AE74" s="104">
        <v>22</v>
      </c>
      <c r="AF74" s="4">
        <f t="shared" si="249"/>
        <v>22</v>
      </c>
      <c r="AG74" s="111"/>
      <c r="AH74" s="7" t="e">
        <f t="shared" si="250"/>
        <v>#REF!</v>
      </c>
      <c r="AI74" s="299"/>
      <c r="AJ74" s="3"/>
      <c r="AK74" s="20"/>
      <c r="AL74" s="20"/>
      <c r="AM74" s="20"/>
      <c r="AN74" s="20"/>
      <c r="AO74" s="20"/>
      <c r="AP74" s="19"/>
      <c r="AQ74" s="19"/>
      <c r="AR74" s="19"/>
      <c r="AS74" s="19"/>
      <c r="AT74" s="19"/>
      <c r="AU74" s="19"/>
      <c r="AV74" s="3"/>
      <c r="AW74" s="66">
        <f t="shared" si="166"/>
        <v>0</v>
      </c>
      <c r="AX74" s="154">
        <f t="shared" si="167"/>
        <v>0</v>
      </c>
      <c r="AY74" s="154"/>
      <c r="AZ74" s="46">
        <f t="shared" si="216"/>
        <v>0</v>
      </c>
      <c r="BA74" s="154"/>
      <c r="BB74" s="3"/>
      <c r="BC74" s="3"/>
      <c r="BD74" s="3"/>
      <c r="BE74" s="383"/>
      <c r="BF74" s="3"/>
      <c r="BG74" s="3"/>
      <c r="BH74" s="3"/>
      <c r="BI74" s="3"/>
      <c r="BJ74" s="3"/>
      <c r="BK74" s="3"/>
      <c r="BL74" s="3"/>
      <c r="BM74" s="371"/>
      <c r="BN74" s="371"/>
      <c r="BO74" s="371"/>
      <c r="BP74" s="371"/>
      <c r="BQ74" s="371"/>
      <c r="BR74" s="371"/>
      <c r="BS74" s="371"/>
      <c r="BT74" s="371"/>
      <c r="BU74" s="371"/>
      <c r="BV74" s="371"/>
      <c r="BW74" s="371"/>
    </row>
    <row r="75" spans="1:75" s="5" customFormat="1" ht="15.75" hidden="1" customHeight="1">
      <c r="A75" s="4">
        <f t="shared" si="152"/>
        <v>0</v>
      </c>
      <c r="C75" s="6"/>
      <c r="D75" s="108"/>
      <c r="E75" s="109"/>
      <c r="F75" s="99">
        <f t="shared" ref="F75:T75" si="253">F17</f>
        <v>3</v>
      </c>
      <c r="G75" s="99">
        <f t="shared" si="253"/>
        <v>3</v>
      </c>
      <c r="H75" s="99">
        <f t="shared" si="253"/>
        <v>3</v>
      </c>
      <c r="I75" s="99">
        <f t="shared" si="253"/>
        <v>3</v>
      </c>
      <c r="J75" s="99">
        <f t="shared" si="253"/>
        <v>3</v>
      </c>
      <c r="K75" s="99">
        <f t="shared" si="253"/>
        <v>3</v>
      </c>
      <c r="L75" s="110">
        <f t="shared" si="253"/>
        <v>2</v>
      </c>
      <c r="M75" s="110">
        <f t="shared" si="253"/>
        <v>2</v>
      </c>
      <c r="N75" s="110">
        <f t="shared" si="253"/>
        <v>2</v>
      </c>
      <c r="O75" s="110">
        <f t="shared" si="253"/>
        <v>2</v>
      </c>
      <c r="P75" s="110">
        <f t="shared" si="253"/>
        <v>2</v>
      </c>
      <c r="Q75" s="110">
        <f t="shared" si="253"/>
        <v>2</v>
      </c>
      <c r="R75" s="110">
        <f t="shared" si="253"/>
        <v>2</v>
      </c>
      <c r="S75" s="99">
        <f t="shared" si="253"/>
        <v>1</v>
      </c>
      <c r="T75" s="99">
        <f t="shared" si="253"/>
        <v>1</v>
      </c>
      <c r="U75" s="29">
        <f t="shared" si="245"/>
        <v>2.7</v>
      </c>
      <c r="V75" s="286"/>
      <c r="W75" s="99"/>
      <c r="X75" s="99"/>
      <c r="Y75" s="99"/>
      <c r="Z75" s="99"/>
      <c r="AA75" s="99"/>
      <c r="AB75" s="99"/>
      <c r="AC75" s="103">
        <f t="shared" si="248"/>
        <v>13</v>
      </c>
      <c r="AD75" s="104"/>
      <c r="AE75" s="104">
        <v>22</v>
      </c>
      <c r="AF75" s="4">
        <f t="shared" si="249"/>
        <v>22</v>
      </c>
      <c r="AG75" s="111"/>
      <c r="AH75" s="7" t="e">
        <f t="shared" si="250"/>
        <v>#REF!</v>
      </c>
      <c r="AI75" s="299"/>
      <c r="AJ75" s="3"/>
      <c r="AK75" s="20"/>
      <c r="AL75" s="20"/>
      <c r="AM75" s="20"/>
      <c r="AN75" s="20"/>
      <c r="AO75" s="20"/>
      <c r="AP75" s="19"/>
      <c r="AQ75" s="19"/>
      <c r="AR75" s="19"/>
      <c r="AS75" s="19"/>
      <c r="AT75" s="19"/>
      <c r="AU75" s="19"/>
      <c r="AV75" s="3"/>
      <c r="AW75" s="66">
        <f t="shared" si="166"/>
        <v>0</v>
      </c>
      <c r="AX75" s="154">
        <f t="shared" si="167"/>
        <v>0</v>
      </c>
      <c r="AY75" s="154"/>
      <c r="AZ75" s="46">
        <f t="shared" si="216"/>
        <v>0</v>
      </c>
      <c r="BA75" s="154"/>
      <c r="BB75" s="3"/>
      <c r="BC75" s="3"/>
      <c r="BD75" s="3"/>
      <c r="BE75" s="383"/>
      <c r="BF75" s="3"/>
      <c r="BG75" s="3"/>
      <c r="BH75" s="3"/>
      <c r="BI75" s="3"/>
      <c r="BJ75" s="3"/>
      <c r="BK75" s="3"/>
      <c r="BL75" s="3"/>
      <c r="BM75" s="371"/>
      <c r="BN75" s="371"/>
      <c r="BO75" s="371"/>
      <c r="BP75" s="371"/>
      <c r="BQ75" s="371"/>
      <c r="BR75" s="371"/>
      <c r="BS75" s="371"/>
      <c r="BT75" s="371"/>
      <c r="BU75" s="371"/>
      <c r="BV75" s="371"/>
      <c r="BW75" s="371"/>
    </row>
    <row r="76" spans="1:75" s="5" customFormat="1" ht="15.75" hidden="1" customHeight="1">
      <c r="A76" s="4">
        <f t="shared" si="152"/>
        <v>0</v>
      </c>
      <c r="C76" s="6"/>
      <c r="D76" s="108"/>
      <c r="E76" s="109"/>
      <c r="F76" s="99">
        <f t="shared" ref="F76:T76" si="254">F18</f>
        <v>3</v>
      </c>
      <c r="G76" s="99">
        <f t="shared" si="254"/>
        <v>3</v>
      </c>
      <c r="H76" s="99">
        <f t="shared" si="254"/>
        <v>3</v>
      </c>
      <c r="I76" s="99">
        <f t="shared" si="254"/>
        <v>3</v>
      </c>
      <c r="J76" s="99">
        <f t="shared" si="254"/>
        <v>3</v>
      </c>
      <c r="K76" s="99">
        <f t="shared" si="254"/>
        <v>3</v>
      </c>
      <c r="L76" s="110">
        <f t="shared" si="254"/>
        <v>2</v>
      </c>
      <c r="M76" s="110">
        <f t="shared" si="254"/>
        <v>2</v>
      </c>
      <c r="N76" s="110">
        <f t="shared" si="254"/>
        <v>2</v>
      </c>
      <c r="O76" s="110">
        <f t="shared" si="254"/>
        <v>2</v>
      </c>
      <c r="P76" s="110">
        <f t="shared" si="254"/>
        <v>2</v>
      </c>
      <c r="Q76" s="110">
        <f t="shared" si="254"/>
        <v>2</v>
      </c>
      <c r="R76" s="110">
        <f t="shared" si="254"/>
        <v>2</v>
      </c>
      <c r="S76" s="99">
        <f t="shared" si="254"/>
        <v>1</v>
      </c>
      <c r="T76" s="99">
        <f t="shared" si="254"/>
        <v>1</v>
      </c>
      <c r="U76" s="29">
        <f t="shared" si="245"/>
        <v>2.7</v>
      </c>
      <c r="V76" s="286"/>
      <c r="W76" s="99"/>
      <c r="X76" s="99"/>
      <c r="Y76" s="99"/>
      <c r="Z76" s="99"/>
      <c r="AA76" s="99"/>
      <c r="AB76" s="99"/>
      <c r="AC76" s="103">
        <f t="shared" si="248"/>
        <v>13</v>
      </c>
      <c r="AD76" s="104"/>
      <c r="AE76" s="104">
        <v>22</v>
      </c>
      <c r="AF76" s="4">
        <f t="shared" si="249"/>
        <v>22</v>
      </c>
      <c r="AG76" s="111"/>
      <c r="AH76" s="7" t="e">
        <f t="shared" si="250"/>
        <v>#REF!</v>
      </c>
      <c r="AI76" s="299"/>
      <c r="AJ76" s="3"/>
      <c r="AK76" s="20"/>
      <c r="AL76" s="20"/>
      <c r="AM76" s="20"/>
      <c r="AN76" s="20"/>
      <c r="AO76" s="20"/>
      <c r="AP76" s="19"/>
      <c r="AQ76" s="19"/>
      <c r="AR76" s="19"/>
      <c r="AS76" s="19"/>
      <c r="AT76" s="19"/>
      <c r="AU76" s="19"/>
      <c r="AV76" s="3"/>
      <c r="AW76" s="66">
        <f t="shared" si="166"/>
        <v>0</v>
      </c>
      <c r="AX76" s="154">
        <f t="shared" si="167"/>
        <v>0</v>
      </c>
      <c r="AY76" s="154"/>
      <c r="AZ76" s="46">
        <f t="shared" si="216"/>
        <v>0</v>
      </c>
      <c r="BA76" s="154"/>
      <c r="BB76" s="3"/>
      <c r="BC76" s="3"/>
      <c r="BD76" s="3"/>
      <c r="BE76" s="383"/>
      <c r="BF76" s="3"/>
      <c r="BG76" s="3"/>
      <c r="BH76" s="3"/>
      <c r="BI76" s="3"/>
      <c r="BJ76" s="3"/>
      <c r="BK76" s="3"/>
      <c r="BL76" s="3"/>
      <c r="BM76" s="371"/>
      <c r="BN76" s="371"/>
      <c r="BO76" s="371"/>
      <c r="BP76" s="371"/>
      <c r="BQ76" s="371"/>
      <c r="BR76" s="371"/>
      <c r="BS76" s="371"/>
      <c r="BT76" s="371"/>
      <c r="BU76" s="371"/>
      <c r="BV76" s="371"/>
      <c r="BW76" s="371"/>
    </row>
    <row r="77" spans="1:75" s="5" customFormat="1" ht="15.75" hidden="1" customHeight="1">
      <c r="A77" s="4">
        <f t="shared" si="152"/>
        <v>0</v>
      </c>
      <c r="C77" s="6"/>
      <c r="D77" s="108"/>
      <c r="E77" s="109"/>
      <c r="F77" s="99">
        <f t="shared" ref="F77:T77" si="255">F19</f>
        <v>3</v>
      </c>
      <c r="G77" s="99">
        <f t="shared" si="255"/>
        <v>3</v>
      </c>
      <c r="H77" s="99">
        <f t="shared" si="255"/>
        <v>3</v>
      </c>
      <c r="I77" s="99">
        <f t="shared" si="255"/>
        <v>3</v>
      </c>
      <c r="J77" s="99">
        <f t="shared" si="255"/>
        <v>3</v>
      </c>
      <c r="K77" s="99">
        <f t="shared" si="255"/>
        <v>3</v>
      </c>
      <c r="L77" s="110">
        <f t="shared" si="255"/>
        <v>2</v>
      </c>
      <c r="M77" s="110">
        <f t="shared" si="255"/>
        <v>2</v>
      </c>
      <c r="N77" s="110">
        <f t="shared" si="255"/>
        <v>2</v>
      </c>
      <c r="O77" s="110">
        <f t="shared" si="255"/>
        <v>2</v>
      </c>
      <c r="P77" s="110">
        <f t="shared" si="255"/>
        <v>2</v>
      </c>
      <c r="Q77" s="110">
        <f t="shared" si="255"/>
        <v>2</v>
      </c>
      <c r="R77" s="110">
        <f t="shared" si="255"/>
        <v>2</v>
      </c>
      <c r="S77" s="99">
        <f t="shared" si="255"/>
        <v>1</v>
      </c>
      <c r="T77" s="99">
        <f t="shared" si="255"/>
        <v>1</v>
      </c>
      <c r="U77" s="29">
        <f t="shared" si="245"/>
        <v>2.7</v>
      </c>
      <c r="V77" s="286"/>
      <c r="W77" s="99"/>
      <c r="X77" s="99"/>
      <c r="Y77" s="99"/>
      <c r="Z77" s="99"/>
      <c r="AA77" s="99"/>
      <c r="AB77" s="99"/>
      <c r="AC77" s="103">
        <f t="shared" si="248"/>
        <v>13</v>
      </c>
      <c r="AD77" s="104"/>
      <c r="AE77" s="104">
        <v>22</v>
      </c>
      <c r="AF77" s="4">
        <f t="shared" si="249"/>
        <v>22</v>
      </c>
      <c r="AG77" s="111"/>
      <c r="AH77" s="7" t="e">
        <f t="shared" si="250"/>
        <v>#REF!</v>
      </c>
      <c r="AI77" s="299"/>
      <c r="AJ77" s="3"/>
      <c r="AK77" s="20"/>
      <c r="AL77" s="20"/>
      <c r="AM77" s="20"/>
      <c r="AN77" s="20"/>
      <c r="AO77" s="20"/>
      <c r="AP77" s="19"/>
      <c r="AQ77" s="19"/>
      <c r="AR77" s="19"/>
      <c r="AS77" s="19"/>
      <c r="AT77" s="19"/>
      <c r="AU77" s="19"/>
      <c r="AV77" s="3"/>
      <c r="AW77" s="66">
        <f t="shared" si="166"/>
        <v>0</v>
      </c>
      <c r="AX77" s="154">
        <f t="shared" si="167"/>
        <v>0</v>
      </c>
      <c r="AY77" s="154"/>
      <c r="AZ77" s="46">
        <f t="shared" si="216"/>
        <v>0</v>
      </c>
      <c r="BA77" s="154"/>
      <c r="BB77" s="3"/>
      <c r="BC77" s="3"/>
      <c r="BD77" s="3"/>
      <c r="BE77" s="383"/>
      <c r="BF77" s="3"/>
      <c r="BG77" s="3"/>
      <c r="BH77" s="3"/>
      <c r="BI77" s="3"/>
      <c r="BJ77" s="3"/>
      <c r="BK77" s="3"/>
      <c r="BL77" s="3"/>
      <c r="BM77" s="371"/>
      <c r="BN77" s="371"/>
      <c r="BO77" s="371"/>
      <c r="BP77" s="371"/>
      <c r="BQ77" s="371"/>
      <c r="BR77" s="371"/>
      <c r="BS77" s="371"/>
      <c r="BT77" s="371"/>
      <c r="BU77" s="371"/>
      <c r="BV77" s="371"/>
      <c r="BW77" s="371"/>
    </row>
    <row r="78" spans="1:75" s="5" customFormat="1" ht="15.75" hidden="1" customHeight="1">
      <c r="A78" s="4">
        <f t="shared" si="152"/>
        <v>0</v>
      </c>
      <c r="C78" s="6"/>
      <c r="D78" s="108"/>
      <c r="E78" s="109"/>
      <c r="F78" s="99">
        <f t="shared" ref="F78:T78" si="256">F20</f>
        <v>3</v>
      </c>
      <c r="G78" s="99">
        <f t="shared" si="256"/>
        <v>3</v>
      </c>
      <c r="H78" s="99">
        <f t="shared" si="256"/>
        <v>3</v>
      </c>
      <c r="I78" s="99">
        <f t="shared" si="256"/>
        <v>3</v>
      </c>
      <c r="J78" s="99">
        <f t="shared" si="256"/>
        <v>3</v>
      </c>
      <c r="K78" s="99">
        <f t="shared" si="256"/>
        <v>3</v>
      </c>
      <c r="L78" s="110">
        <f t="shared" si="256"/>
        <v>2</v>
      </c>
      <c r="M78" s="110">
        <f t="shared" si="256"/>
        <v>2</v>
      </c>
      <c r="N78" s="110">
        <f t="shared" si="256"/>
        <v>2</v>
      </c>
      <c r="O78" s="110">
        <f t="shared" si="256"/>
        <v>2</v>
      </c>
      <c r="P78" s="110">
        <f t="shared" si="256"/>
        <v>2</v>
      </c>
      <c r="Q78" s="110">
        <f t="shared" si="256"/>
        <v>2</v>
      </c>
      <c r="R78" s="110">
        <f t="shared" si="256"/>
        <v>2</v>
      </c>
      <c r="S78" s="99">
        <f t="shared" si="256"/>
        <v>1</v>
      </c>
      <c r="T78" s="99">
        <f t="shared" si="256"/>
        <v>1</v>
      </c>
      <c r="U78" s="29">
        <f t="shared" si="245"/>
        <v>2.7</v>
      </c>
      <c r="V78" s="286"/>
      <c r="W78" s="99"/>
      <c r="X78" s="99"/>
      <c r="Y78" s="99"/>
      <c r="Z78" s="99"/>
      <c r="AA78" s="99"/>
      <c r="AB78" s="99"/>
      <c r="AC78" s="103">
        <f t="shared" si="248"/>
        <v>13</v>
      </c>
      <c r="AD78" s="104"/>
      <c r="AE78" s="104">
        <v>22</v>
      </c>
      <c r="AF78" s="4">
        <f t="shared" si="249"/>
        <v>22</v>
      </c>
      <c r="AG78" s="111"/>
      <c r="AH78" s="7" t="e">
        <f t="shared" si="250"/>
        <v>#REF!</v>
      </c>
      <c r="AI78" s="299"/>
      <c r="AJ78" s="3"/>
      <c r="AK78" s="20"/>
      <c r="AL78" s="20"/>
      <c r="AM78" s="20"/>
      <c r="AN78" s="20"/>
      <c r="AO78" s="20"/>
      <c r="AP78" s="19"/>
      <c r="AQ78" s="19"/>
      <c r="AR78" s="19"/>
      <c r="AS78" s="19"/>
      <c r="AT78" s="19"/>
      <c r="AU78" s="19"/>
      <c r="AV78" s="3"/>
      <c r="AW78" s="66">
        <f t="shared" si="166"/>
        <v>0</v>
      </c>
      <c r="AX78" s="154">
        <f t="shared" si="167"/>
        <v>0</v>
      </c>
      <c r="AY78" s="154"/>
      <c r="AZ78" s="46">
        <f t="shared" si="216"/>
        <v>0</v>
      </c>
      <c r="BA78" s="154"/>
      <c r="BB78" s="3"/>
      <c r="BC78" s="3"/>
      <c r="BD78" s="3"/>
      <c r="BE78" s="383"/>
      <c r="BF78" s="3"/>
      <c r="BG78" s="3"/>
      <c r="BH78" s="3"/>
      <c r="BI78" s="3"/>
      <c r="BJ78" s="3"/>
      <c r="BK78" s="3"/>
      <c r="BL78" s="3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</row>
    <row r="79" spans="1:75" s="5" customFormat="1" ht="15.75" hidden="1" customHeight="1">
      <c r="A79" s="4">
        <f t="shared" si="152"/>
        <v>0</v>
      </c>
      <c r="C79" s="6"/>
      <c r="D79" s="108"/>
      <c r="E79" s="109"/>
      <c r="F79" s="99">
        <f t="shared" ref="F79:T79" si="257">F21</f>
        <v>3</v>
      </c>
      <c r="G79" s="99">
        <f t="shared" si="257"/>
        <v>3</v>
      </c>
      <c r="H79" s="99">
        <f t="shared" si="257"/>
        <v>3</v>
      </c>
      <c r="I79" s="99">
        <f t="shared" si="257"/>
        <v>3</v>
      </c>
      <c r="J79" s="99">
        <f t="shared" si="257"/>
        <v>3</v>
      </c>
      <c r="K79" s="99">
        <f t="shared" si="257"/>
        <v>3</v>
      </c>
      <c r="L79" s="110">
        <f t="shared" si="257"/>
        <v>2</v>
      </c>
      <c r="M79" s="110">
        <f t="shared" si="257"/>
        <v>2</v>
      </c>
      <c r="N79" s="110">
        <f t="shared" si="257"/>
        <v>2</v>
      </c>
      <c r="O79" s="110">
        <f t="shared" si="257"/>
        <v>2</v>
      </c>
      <c r="P79" s="110">
        <f t="shared" si="257"/>
        <v>2</v>
      </c>
      <c r="Q79" s="110">
        <f t="shared" si="257"/>
        <v>2</v>
      </c>
      <c r="R79" s="110">
        <f t="shared" si="257"/>
        <v>2</v>
      </c>
      <c r="S79" s="99">
        <f t="shared" si="257"/>
        <v>1</v>
      </c>
      <c r="T79" s="99">
        <f t="shared" si="257"/>
        <v>1</v>
      </c>
      <c r="U79" s="29">
        <f t="shared" si="245"/>
        <v>2.7</v>
      </c>
      <c r="V79" s="286"/>
      <c r="W79" s="99"/>
      <c r="X79" s="99"/>
      <c r="Y79" s="99"/>
      <c r="Z79" s="99"/>
      <c r="AA79" s="99"/>
      <c r="AB79" s="99"/>
      <c r="AC79" s="103">
        <f t="shared" si="248"/>
        <v>13</v>
      </c>
      <c r="AD79" s="104"/>
      <c r="AE79" s="104">
        <v>22</v>
      </c>
      <c r="AF79" s="4">
        <f t="shared" si="249"/>
        <v>22</v>
      </c>
      <c r="AG79" s="111"/>
      <c r="AH79" s="7" t="e">
        <f t="shared" si="250"/>
        <v>#REF!</v>
      </c>
      <c r="AI79" s="299"/>
      <c r="AJ79" s="3"/>
      <c r="AK79" s="20"/>
      <c r="AL79" s="20"/>
      <c r="AM79" s="20"/>
      <c r="AN79" s="20"/>
      <c r="AO79" s="20"/>
      <c r="AP79" s="19"/>
      <c r="AQ79" s="19"/>
      <c r="AR79" s="19"/>
      <c r="AS79" s="19"/>
      <c r="AT79" s="19"/>
      <c r="AU79" s="19"/>
      <c r="AV79" s="3"/>
      <c r="AW79" s="66">
        <f t="shared" si="166"/>
        <v>0</v>
      </c>
      <c r="AX79" s="154">
        <f t="shared" si="167"/>
        <v>0</v>
      </c>
      <c r="AY79" s="154"/>
      <c r="AZ79" s="46">
        <f t="shared" si="216"/>
        <v>0</v>
      </c>
      <c r="BA79" s="154"/>
      <c r="BB79" s="3"/>
      <c r="BC79" s="3"/>
      <c r="BD79" s="3"/>
      <c r="BE79" s="383"/>
      <c r="BF79" s="3"/>
      <c r="BG79" s="3"/>
      <c r="BH79" s="3"/>
      <c r="BI79" s="3"/>
      <c r="BJ79" s="3"/>
      <c r="BK79" s="3"/>
      <c r="BL79" s="3"/>
      <c r="BM79" s="371"/>
      <c r="BN79" s="371"/>
      <c r="BO79" s="371"/>
      <c r="BP79" s="371"/>
      <c r="BQ79" s="371"/>
      <c r="BR79" s="371"/>
      <c r="BS79" s="371"/>
      <c r="BT79" s="371"/>
      <c r="BU79" s="371"/>
      <c r="BV79" s="371"/>
      <c r="BW79" s="371"/>
    </row>
    <row r="80" spans="1:75" s="5" customFormat="1" ht="15.75" hidden="1" customHeight="1">
      <c r="A80" s="4">
        <f t="shared" si="152"/>
        <v>0</v>
      </c>
      <c r="C80" s="6"/>
      <c r="D80" s="108"/>
      <c r="E80" s="109"/>
      <c r="F80" s="99">
        <f t="shared" ref="F80:T80" si="258">F22</f>
        <v>3</v>
      </c>
      <c r="G80" s="99">
        <f t="shared" si="258"/>
        <v>3</v>
      </c>
      <c r="H80" s="99">
        <f t="shared" si="258"/>
        <v>3</v>
      </c>
      <c r="I80" s="99">
        <f t="shared" si="258"/>
        <v>3</v>
      </c>
      <c r="J80" s="99">
        <f t="shared" si="258"/>
        <v>3</v>
      </c>
      <c r="K80" s="99">
        <f t="shared" si="258"/>
        <v>3</v>
      </c>
      <c r="L80" s="110">
        <f t="shared" si="258"/>
        <v>2</v>
      </c>
      <c r="M80" s="110">
        <f t="shared" si="258"/>
        <v>2</v>
      </c>
      <c r="N80" s="110">
        <f t="shared" si="258"/>
        <v>2</v>
      </c>
      <c r="O80" s="110">
        <f t="shared" si="258"/>
        <v>2</v>
      </c>
      <c r="P80" s="110">
        <f t="shared" si="258"/>
        <v>2</v>
      </c>
      <c r="Q80" s="110">
        <f t="shared" si="258"/>
        <v>2</v>
      </c>
      <c r="R80" s="110">
        <f t="shared" si="258"/>
        <v>2</v>
      </c>
      <c r="S80" s="99">
        <f t="shared" si="258"/>
        <v>1</v>
      </c>
      <c r="T80" s="99">
        <f t="shared" si="258"/>
        <v>1</v>
      </c>
      <c r="U80" s="29">
        <f t="shared" si="245"/>
        <v>2.7</v>
      </c>
      <c r="V80" s="286"/>
      <c r="W80" s="99"/>
      <c r="X80" s="99"/>
      <c r="Y80" s="99"/>
      <c r="Z80" s="99"/>
      <c r="AA80" s="99"/>
      <c r="AB80" s="99"/>
      <c r="AC80" s="103">
        <f t="shared" si="248"/>
        <v>13</v>
      </c>
      <c r="AD80" s="104"/>
      <c r="AE80" s="104">
        <v>22</v>
      </c>
      <c r="AF80" s="4">
        <f t="shared" si="249"/>
        <v>22</v>
      </c>
      <c r="AG80" s="111"/>
      <c r="AH80" s="7" t="e">
        <f t="shared" si="250"/>
        <v>#REF!</v>
      </c>
      <c r="AI80" s="299"/>
      <c r="AJ80" s="3"/>
      <c r="AK80" s="20"/>
      <c r="AL80" s="20"/>
      <c r="AM80" s="20"/>
      <c r="AN80" s="20"/>
      <c r="AO80" s="20"/>
      <c r="AP80" s="19"/>
      <c r="AQ80" s="19"/>
      <c r="AR80" s="19"/>
      <c r="AS80" s="19"/>
      <c r="AT80" s="19"/>
      <c r="AU80" s="19"/>
      <c r="AV80" s="3"/>
      <c r="AW80" s="66">
        <f t="shared" si="166"/>
        <v>0</v>
      </c>
      <c r="AX80" s="154">
        <f t="shared" si="167"/>
        <v>0</v>
      </c>
      <c r="AY80" s="154"/>
      <c r="AZ80" s="46">
        <f t="shared" si="216"/>
        <v>0</v>
      </c>
      <c r="BA80" s="154"/>
      <c r="BB80" s="3"/>
      <c r="BC80" s="3"/>
      <c r="BD80" s="3"/>
      <c r="BE80" s="383"/>
      <c r="BF80" s="3"/>
      <c r="BG80" s="3"/>
      <c r="BH80" s="3"/>
      <c r="BI80" s="3"/>
      <c r="BJ80" s="3"/>
      <c r="BK80" s="3"/>
      <c r="BL80" s="3"/>
      <c r="BM80" s="371"/>
      <c r="BN80" s="371"/>
      <c r="BO80" s="371"/>
      <c r="BP80" s="371"/>
      <c r="BQ80" s="371"/>
      <c r="BR80" s="371"/>
      <c r="BS80" s="371"/>
      <c r="BT80" s="371"/>
      <c r="BU80" s="371"/>
      <c r="BV80" s="371"/>
      <c r="BW80" s="371"/>
    </row>
    <row r="81" spans="1:75" s="5" customFormat="1" ht="15.75" hidden="1" customHeight="1">
      <c r="A81" s="4">
        <f t="shared" si="152"/>
        <v>0</v>
      </c>
      <c r="C81" s="6"/>
      <c r="D81" s="108"/>
      <c r="E81" s="109"/>
      <c r="F81" s="99">
        <f t="shared" ref="F81:T81" si="259">F23</f>
        <v>3</v>
      </c>
      <c r="G81" s="99">
        <f t="shared" si="259"/>
        <v>3</v>
      </c>
      <c r="H81" s="99">
        <f t="shared" si="259"/>
        <v>3</v>
      </c>
      <c r="I81" s="99">
        <f t="shared" si="259"/>
        <v>3</v>
      </c>
      <c r="J81" s="99">
        <f t="shared" si="259"/>
        <v>3</v>
      </c>
      <c r="K81" s="99">
        <f t="shared" si="259"/>
        <v>3</v>
      </c>
      <c r="L81" s="110">
        <f t="shared" si="259"/>
        <v>2</v>
      </c>
      <c r="M81" s="110">
        <f t="shared" si="259"/>
        <v>2</v>
      </c>
      <c r="N81" s="110">
        <f t="shared" si="259"/>
        <v>2</v>
      </c>
      <c r="O81" s="110">
        <f t="shared" si="259"/>
        <v>2</v>
      </c>
      <c r="P81" s="110">
        <f t="shared" si="259"/>
        <v>2</v>
      </c>
      <c r="Q81" s="110">
        <f t="shared" si="259"/>
        <v>2</v>
      </c>
      <c r="R81" s="110">
        <f t="shared" si="259"/>
        <v>2</v>
      </c>
      <c r="S81" s="99">
        <f t="shared" si="259"/>
        <v>1</v>
      </c>
      <c r="T81" s="99">
        <f t="shared" si="259"/>
        <v>1</v>
      </c>
      <c r="U81" s="29">
        <f t="shared" si="245"/>
        <v>2.7</v>
      </c>
      <c r="V81" s="286"/>
      <c r="W81" s="99"/>
      <c r="X81" s="99"/>
      <c r="Y81" s="99"/>
      <c r="Z81" s="99"/>
      <c r="AA81" s="99"/>
      <c r="AB81" s="99"/>
      <c r="AC81" s="103">
        <f t="shared" si="248"/>
        <v>13</v>
      </c>
      <c r="AD81" s="104"/>
      <c r="AE81" s="104">
        <v>22</v>
      </c>
      <c r="AF81" s="4">
        <f t="shared" si="249"/>
        <v>22</v>
      </c>
      <c r="AG81" s="111"/>
      <c r="AH81" s="7" t="e">
        <f t="shared" si="250"/>
        <v>#REF!</v>
      </c>
      <c r="AI81" s="299"/>
      <c r="AJ81" s="3"/>
      <c r="AK81" s="20"/>
      <c r="AL81" s="20"/>
      <c r="AM81" s="20"/>
      <c r="AN81" s="20"/>
      <c r="AO81" s="20"/>
      <c r="AP81" s="19"/>
      <c r="AQ81" s="19"/>
      <c r="AR81" s="19"/>
      <c r="AS81" s="19"/>
      <c r="AT81" s="19"/>
      <c r="AU81" s="19"/>
      <c r="AV81" s="3"/>
      <c r="AW81" s="66"/>
      <c r="AX81" s="154"/>
      <c r="AY81" s="154"/>
      <c r="AZ81" s="46">
        <f t="shared" si="216"/>
        <v>0</v>
      </c>
      <c r="BA81" s="154"/>
      <c r="BB81" s="3"/>
      <c r="BC81" s="3"/>
      <c r="BD81" s="3"/>
      <c r="BE81" s="383"/>
      <c r="BF81" s="3"/>
      <c r="BG81" s="3"/>
      <c r="BH81" s="3"/>
      <c r="BI81" s="3"/>
      <c r="BJ81" s="3"/>
      <c r="BK81" s="3"/>
      <c r="BL81" s="3"/>
      <c r="BM81" s="371"/>
      <c r="BN81" s="371"/>
      <c r="BO81" s="371"/>
      <c r="BP81" s="371"/>
      <c r="BQ81" s="371"/>
      <c r="BR81" s="371"/>
      <c r="BS81" s="371"/>
      <c r="BT81" s="371"/>
      <c r="BU81" s="371"/>
      <c r="BV81" s="371"/>
      <c r="BW81" s="371"/>
    </row>
    <row r="82" spans="1:75" s="5" customFormat="1" ht="15.75" hidden="1" customHeight="1">
      <c r="A82" s="4">
        <f t="shared" si="152"/>
        <v>0</v>
      </c>
      <c r="C82" s="6"/>
      <c r="D82" s="108"/>
      <c r="E82" s="109"/>
      <c r="F82" s="99">
        <f t="shared" ref="F82:T82" si="260">F24</f>
        <v>3</v>
      </c>
      <c r="G82" s="99">
        <f t="shared" si="260"/>
        <v>3</v>
      </c>
      <c r="H82" s="99">
        <f t="shared" si="260"/>
        <v>3</v>
      </c>
      <c r="I82" s="99">
        <f t="shared" si="260"/>
        <v>3</v>
      </c>
      <c r="J82" s="99">
        <f t="shared" si="260"/>
        <v>3</v>
      </c>
      <c r="K82" s="99">
        <f t="shared" si="260"/>
        <v>3</v>
      </c>
      <c r="L82" s="110">
        <f t="shared" si="260"/>
        <v>2</v>
      </c>
      <c r="M82" s="110">
        <f t="shared" si="260"/>
        <v>2</v>
      </c>
      <c r="N82" s="110">
        <f t="shared" si="260"/>
        <v>2</v>
      </c>
      <c r="O82" s="110">
        <f t="shared" si="260"/>
        <v>2</v>
      </c>
      <c r="P82" s="110">
        <f t="shared" si="260"/>
        <v>2</v>
      </c>
      <c r="Q82" s="110">
        <f t="shared" si="260"/>
        <v>2</v>
      </c>
      <c r="R82" s="110">
        <f t="shared" si="260"/>
        <v>2</v>
      </c>
      <c r="S82" s="99">
        <f t="shared" si="260"/>
        <v>1</v>
      </c>
      <c r="T82" s="99">
        <f t="shared" si="260"/>
        <v>1</v>
      </c>
      <c r="U82" s="29">
        <f t="shared" si="245"/>
        <v>2.7</v>
      </c>
      <c r="V82" s="286"/>
      <c r="W82" s="99"/>
      <c r="X82" s="99"/>
      <c r="Y82" s="99"/>
      <c r="Z82" s="99"/>
      <c r="AA82" s="99"/>
      <c r="AB82" s="99"/>
      <c r="AC82" s="103">
        <f t="shared" si="248"/>
        <v>13</v>
      </c>
      <c r="AD82" s="104"/>
      <c r="AE82" s="104">
        <v>22</v>
      </c>
      <c r="AF82" s="4">
        <f t="shared" si="249"/>
        <v>22</v>
      </c>
      <c r="AG82" s="111"/>
      <c r="AH82" s="7" t="e">
        <f t="shared" si="250"/>
        <v>#REF!</v>
      </c>
      <c r="AI82" s="299"/>
      <c r="AJ82" s="3"/>
      <c r="AK82" s="20"/>
      <c r="AL82" s="20"/>
      <c r="AM82" s="20"/>
      <c r="AN82" s="20"/>
      <c r="AO82" s="20"/>
      <c r="AP82" s="19"/>
      <c r="AQ82" s="19"/>
      <c r="AR82" s="19"/>
      <c r="AS82" s="19"/>
      <c r="AT82" s="19"/>
      <c r="AU82" s="19"/>
      <c r="AV82" s="3"/>
      <c r="AW82" s="66"/>
      <c r="AX82" s="154"/>
      <c r="AY82" s="154"/>
      <c r="AZ82" s="46">
        <f t="shared" si="216"/>
        <v>0</v>
      </c>
      <c r="BA82" s="154"/>
      <c r="BB82" s="3"/>
      <c r="BC82" s="3"/>
      <c r="BD82" s="3"/>
      <c r="BE82" s="383"/>
      <c r="BF82" s="3"/>
      <c r="BG82" s="3"/>
      <c r="BH82" s="3"/>
      <c r="BI82" s="3"/>
      <c r="BJ82" s="3"/>
      <c r="BK82" s="3"/>
      <c r="BL82" s="3"/>
      <c r="BM82" s="371"/>
      <c r="BN82" s="371"/>
      <c r="BO82" s="371"/>
      <c r="BP82" s="371"/>
      <c r="BQ82" s="371"/>
      <c r="BR82" s="371"/>
      <c r="BS82" s="371"/>
      <c r="BT82" s="371"/>
      <c r="BU82" s="371"/>
      <c r="BV82" s="371"/>
      <c r="BW82" s="371"/>
    </row>
    <row r="83" spans="1:75" s="5" customFormat="1" ht="15.75" hidden="1" customHeight="1">
      <c r="A83" s="4">
        <f t="shared" si="152"/>
        <v>0</v>
      </c>
      <c r="C83" s="6"/>
      <c r="D83" s="108"/>
      <c r="E83" s="109"/>
      <c r="F83" s="99">
        <f t="shared" ref="F83:T83" si="261">F25</f>
        <v>3</v>
      </c>
      <c r="G83" s="99">
        <f t="shared" si="261"/>
        <v>3</v>
      </c>
      <c r="H83" s="99">
        <f t="shared" si="261"/>
        <v>3</v>
      </c>
      <c r="I83" s="99">
        <f t="shared" si="261"/>
        <v>3</v>
      </c>
      <c r="J83" s="99">
        <f t="shared" si="261"/>
        <v>3</v>
      </c>
      <c r="K83" s="99">
        <f t="shared" si="261"/>
        <v>3</v>
      </c>
      <c r="L83" s="110">
        <f t="shared" si="261"/>
        <v>2</v>
      </c>
      <c r="M83" s="110">
        <f t="shared" si="261"/>
        <v>2</v>
      </c>
      <c r="N83" s="110">
        <f t="shared" si="261"/>
        <v>2</v>
      </c>
      <c r="O83" s="110">
        <f t="shared" si="261"/>
        <v>2</v>
      </c>
      <c r="P83" s="110">
        <f t="shared" si="261"/>
        <v>2</v>
      </c>
      <c r="Q83" s="110">
        <f t="shared" si="261"/>
        <v>2</v>
      </c>
      <c r="R83" s="110">
        <f t="shared" si="261"/>
        <v>2</v>
      </c>
      <c r="S83" s="99">
        <f t="shared" si="261"/>
        <v>1</v>
      </c>
      <c r="T83" s="99">
        <f t="shared" si="261"/>
        <v>1</v>
      </c>
      <c r="U83" s="29">
        <f t="shared" si="245"/>
        <v>2.7</v>
      </c>
      <c r="V83" s="286"/>
      <c r="W83" s="99"/>
      <c r="X83" s="99"/>
      <c r="Y83" s="99"/>
      <c r="Z83" s="99"/>
      <c r="AA83" s="99"/>
      <c r="AB83" s="99"/>
      <c r="AC83" s="103">
        <f t="shared" si="248"/>
        <v>13</v>
      </c>
      <c r="AD83" s="104"/>
      <c r="AE83" s="104">
        <v>22</v>
      </c>
      <c r="AF83" s="4">
        <f t="shared" si="249"/>
        <v>22</v>
      </c>
      <c r="AG83" s="111"/>
      <c r="AH83" s="7" t="e">
        <f t="shared" si="250"/>
        <v>#REF!</v>
      </c>
      <c r="AI83" s="299"/>
      <c r="AJ83" s="3"/>
      <c r="AK83" s="20"/>
      <c r="AL83" s="20"/>
      <c r="AM83" s="20"/>
      <c r="AN83" s="20"/>
      <c r="AO83" s="20"/>
      <c r="AP83" s="19"/>
      <c r="AQ83" s="19"/>
      <c r="AR83" s="19"/>
      <c r="AS83" s="19"/>
      <c r="AT83" s="19"/>
      <c r="AU83" s="19"/>
      <c r="AV83" s="3"/>
      <c r="AW83" s="66"/>
      <c r="AX83" s="154"/>
      <c r="AY83" s="154"/>
      <c r="AZ83" s="46">
        <f t="shared" si="216"/>
        <v>0</v>
      </c>
      <c r="BA83" s="154"/>
      <c r="BB83" s="3"/>
      <c r="BC83" s="3"/>
      <c r="BD83" s="3"/>
      <c r="BE83" s="383"/>
      <c r="BF83" s="3"/>
      <c r="BG83" s="3"/>
      <c r="BH83" s="3"/>
      <c r="BI83" s="3"/>
      <c r="BJ83" s="3"/>
      <c r="BK83" s="3"/>
      <c r="BL83" s="3"/>
      <c r="BM83" s="371"/>
      <c r="BN83" s="371"/>
      <c r="BO83" s="371"/>
      <c r="BP83" s="371"/>
      <c r="BQ83" s="371"/>
      <c r="BR83" s="371"/>
      <c r="BS83" s="371"/>
      <c r="BT83" s="371"/>
      <c r="BU83" s="371"/>
      <c r="BV83" s="371"/>
      <c r="BW83" s="371"/>
    </row>
    <row r="84" spans="1:75" s="5" customFormat="1" ht="16.5" hidden="1" customHeight="1" thickBot="1">
      <c r="A84" s="4"/>
      <c r="C84" s="6"/>
      <c r="D84" s="108"/>
      <c r="E84" s="109"/>
      <c r="F84" s="99">
        <f t="shared" ref="F84:T84" si="262">F26</f>
        <v>3</v>
      </c>
      <c r="G84" s="99">
        <f t="shared" si="262"/>
        <v>3</v>
      </c>
      <c r="H84" s="99">
        <f t="shared" si="262"/>
        <v>3</v>
      </c>
      <c r="I84" s="99">
        <f t="shared" si="262"/>
        <v>3</v>
      </c>
      <c r="J84" s="99">
        <f t="shared" si="262"/>
        <v>3</v>
      </c>
      <c r="K84" s="99">
        <f t="shared" si="262"/>
        <v>3</v>
      </c>
      <c r="L84" s="110">
        <f t="shared" si="262"/>
        <v>2</v>
      </c>
      <c r="M84" s="110">
        <f t="shared" si="262"/>
        <v>2</v>
      </c>
      <c r="N84" s="110">
        <f t="shared" si="262"/>
        <v>2</v>
      </c>
      <c r="O84" s="110">
        <f t="shared" si="262"/>
        <v>2</v>
      </c>
      <c r="P84" s="110">
        <f t="shared" si="262"/>
        <v>2</v>
      </c>
      <c r="Q84" s="110">
        <f t="shared" si="262"/>
        <v>2</v>
      </c>
      <c r="R84" s="110">
        <f t="shared" si="262"/>
        <v>2</v>
      </c>
      <c r="S84" s="99">
        <f t="shared" si="262"/>
        <v>1</v>
      </c>
      <c r="T84" s="99">
        <f t="shared" si="262"/>
        <v>1</v>
      </c>
      <c r="U84" s="29">
        <f t="shared" si="245"/>
        <v>2.7</v>
      </c>
      <c r="V84" s="286"/>
      <c r="W84" s="99"/>
      <c r="X84" s="99"/>
      <c r="Y84" s="99"/>
      <c r="Z84" s="99"/>
      <c r="AA84" s="99"/>
      <c r="AB84" s="99"/>
      <c r="AC84" s="103">
        <f t="shared" si="248"/>
        <v>13</v>
      </c>
      <c r="AD84" s="104"/>
      <c r="AE84" s="104">
        <v>22</v>
      </c>
      <c r="AF84" s="4">
        <f t="shared" si="249"/>
        <v>22</v>
      </c>
      <c r="AG84" s="111"/>
      <c r="AH84" s="7" t="e">
        <f t="shared" si="250"/>
        <v>#REF!</v>
      </c>
      <c r="AI84" s="299"/>
      <c r="AJ84" s="3"/>
      <c r="AK84" s="20"/>
      <c r="AL84" s="20"/>
      <c r="AM84" s="20"/>
      <c r="AN84" s="20"/>
      <c r="AO84" s="20"/>
      <c r="AP84" s="19"/>
      <c r="AQ84" s="19"/>
      <c r="AR84" s="19"/>
      <c r="AS84" s="19"/>
      <c r="AT84" s="19"/>
      <c r="AU84" s="19"/>
      <c r="AV84" s="3"/>
      <c r="AW84" s="66">
        <f>SUM(AK84:AM84)</f>
        <v>0</v>
      </c>
      <c r="AX84" s="154">
        <f>SUM(AN84:AP84)</f>
        <v>0</v>
      </c>
      <c r="AY84" s="154" t="e">
        <f>IF(#REF!=0,IF(AX84=1,1,0),0)</f>
        <v>#REF!</v>
      </c>
      <c r="AZ84" s="46">
        <f t="shared" si="216"/>
        <v>0</v>
      </c>
      <c r="BA84" s="154"/>
      <c r="BB84" s="3"/>
      <c r="BC84" s="3"/>
      <c r="BD84" s="3"/>
      <c r="BE84" s="383"/>
      <c r="BF84" s="3"/>
      <c r="BG84" s="3"/>
      <c r="BH84" s="3"/>
      <c r="BI84" s="3"/>
      <c r="BJ84" s="3"/>
      <c r="BK84" s="3"/>
      <c r="BL84" s="3"/>
      <c r="BM84" s="371"/>
      <c r="BN84" s="371"/>
      <c r="BO84" s="371"/>
      <c r="BP84" s="371"/>
      <c r="BQ84" s="371"/>
      <c r="BR84" s="371"/>
      <c r="BS84" s="371"/>
      <c r="BT84" s="371"/>
      <c r="BU84" s="371"/>
      <c r="BV84" s="371"/>
      <c r="BW84" s="371"/>
    </row>
    <row r="85" spans="1:75" s="5" customFormat="1" ht="6" hidden="1" customHeight="1" thickBot="1">
      <c r="A85" s="4"/>
      <c r="C85" s="6"/>
      <c r="D85" s="108"/>
      <c r="E85" s="10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29">
        <f t="shared" si="245"/>
        <v>2.7</v>
      </c>
      <c r="V85" s="286"/>
      <c r="W85" s="99"/>
      <c r="X85" s="99"/>
      <c r="Y85" s="99"/>
      <c r="Z85" s="99"/>
      <c r="AA85" s="99"/>
      <c r="AB85" s="99"/>
      <c r="AC85" s="112">
        <f>SUM(AC61:AC70)</f>
        <v>1</v>
      </c>
      <c r="AD85" s="104"/>
      <c r="AE85" s="104" t="e">
        <v>#REF!</v>
      </c>
      <c r="AF85" s="4" t="e">
        <f>#REF!</f>
        <v>#REF!</v>
      </c>
      <c r="AG85" s="111"/>
      <c r="AH85" s="7"/>
      <c r="AI85" s="299"/>
      <c r="AJ85" s="3"/>
      <c r="AK85" s="20"/>
      <c r="AL85" s="20"/>
      <c r="AM85" s="20"/>
      <c r="AN85" s="20"/>
      <c r="AO85" s="20"/>
      <c r="AP85" s="19"/>
      <c r="AQ85" s="19"/>
      <c r="AR85" s="19"/>
      <c r="AS85" s="19"/>
      <c r="AT85" s="19"/>
      <c r="AU85" s="19"/>
      <c r="AV85" s="3"/>
      <c r="AW85" s="66">
        <f>SUM(AK85:AM85)</f>
        <v>0</v>
      </c>
      <c r="AX85" s="154">
        <f>SUM(AN85:AP85)</f>
        <v>0</v>
      </c>
      <c r="AY85" s="154" t="e">
        <f>IF(#REF!=0,IF(AX85=1,1,0),0)</f>
        <v>#REF!</v>
      </c>
      <c r="AZ85" s="46">
        <f t="shared" si="216"/>
        <v>0</v>
      </c>
      <c r="BA85" s="154"/>
      <c r="BB85" s="3"/>
      <c r="BC85" s="3"/>
      <c r="BD85" s="3"/>
      <c r="BE85" s="383"/>
      <c r="BF85" s="3"/>
      <c r="BG85" s="3"/>
      <c r="BH85" s="3"/>
      <c r="BI85" s="3"/>
      <c r="BJ85" s="3"/>
      <c r="BK85" s="3"/>
      <c r="BL85" s="3"/>
      <c r="BM85" s="371"/>
      <c r="BN85" s="371"/>
      <c r="BO85" s="371"/>
      <c r="BP85" s="371"/>
      <c r="BQ85" s="371"/>
      <c r="BR85" s="371"/>
      <c r="BS85" s="371"/>
      <c r="BT85" s="371"/>
      <c r="BU85" s="371"/>
      <c r="BV85" s="371"/>
      <c r="BW85" s="371"/>
    </row>
    <row r="86" spans="1:75" s="5" customFormat="1" ht="15.75" customHeight="1" thickBot="1">
      <c r="A86" s="5">
        <f>SUM(A5:A70)</f>
        <v>17</v>
      </c>
      <c r="C86" s="6"/>
      <c r="D86" s="108"/>
      <c r="E86" s="10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286"/>
      <c r="W86" s="99"/>
      <c r="X86" s="99">
        <f>SUM(X5:X70)</f>
        <v>120</v>
      </c>
      <c r="Y86" s="99"/>
      <c r="Z86" s="99"/>
      <c r="AA86" s="99"/>
      <c r="AB86" s="99"/>
      <c r="AC86" s="112">
        <f>AC13+AC42+AC85</f>
        <v>15</v>
      </c>
      <c r="AD86" s="104">
        <f>SUM(AD61:AD70)</f>
        <v>28</v>
      </c>
      <c r="AE86" s="104">
        <v>18</v>
      </c>
      <c r="AF86" s="4">
        <f>SUM(AF61:AF70)</f>
        <v>6</v>
      </c>
      <c r="AG86" s="4">
        <f>SUM(AG61:AG70)</f>
        <v>-22</v>
      </c>
      <c r="AH86" s="4"/>
      <c r="AI86" s="4"/>
      <c r="AJ86" s="113">
        <f>SUM(AJ61:AJ70)</f>
        <v>6</v>
      </c>
      <c r="AK86" s="52">
        <f t="shared" ref="AK86:AR86" si="263">SUM(AK61:AK70)</f>
        <v>1</v>
      </c>
      <c r="AL86" s="53">
        <f t="shared" si="263"/>
        <v>1</v>
      </c>
      <c r="AM86" s="53">
        <f t="shared" si="263"/>
        <v>1</v>
      </c>
      <c r="AN86" s="53">
        <f t="shared" si="263"/>
        <v>1</v>
      </c>
      <c r="AO86" s="53">
        <f t="shared" si="263"/>
        <v>1</v>
      </c>
      <c r="AP86" s="53">
        <f t="shared" si="263"/>
        <v>1</v>
      </c>
      <c r="AQ86" s="53">
        <f t="shared" si="263"/>
        <v>0</v>
      </c>
      <c r="AR86" s="53">
        <f t="shared" si="263"/>
        <v>0</v>
      </c>
      <c r="AS86" s="160"/>
      <c r="AT86" s="160"/>
      <c r="AU86" s="384"/>
      <c r="AV86" s="66">
        <f>SUM(AV5:AV70)</f>
        <v>11</v>
      </c>
      <c r="AW86" s="66">
        <f>SUM(AW5:AW70)</f>
        <v>9</v>
      </c>
      <c r="AX86" s="66">
        <f>SUM(AX5:AX70)</f>
        <v>8</v>
      </c>
      <c r="AY86" s="66">
        <f>SUM(AY5:AY70)</f>
        <v>17</v>
      </c>
      <c r="AZ86" s="66">
        <f>SUM(AZ5:AZ70)</f>
        <v>28</v>
      </c>
      <c r="BA86" s="154">
        <f>SUM(BA61:BA70)</f>
        <v>6</v>
      </c>
      <c r="BB86" s="154">
        <f t="shared" ref="BB86:BC86" si="264">SUM(BB61:BB70)</f>
        <v>5</v>
      </c>
      <c r="BC86" s="154">
        <f t="shared" si="264"/>
        <v>9</v>
      </c>
      <c r="BD86" s="368">
        <f>SUM(BD61:BD70)/10</f>
        <v>3.3500000000000005</v>
      </c>
      <c r="BE86" s="368"/>
      <c r="BF86" s="368">
        <f>SUM(BF61:BF70)/10</f>
        <v>4.2539999999999996</v>
      </c>
      <c r="BG86" s="376">
        <f>SUM(E61:E70)/10</f>
        <v>3.6381061452061458</v>
      </c>
      <c r="BH86" s="113">
        <f>SUM(BH61:BH70)/10*100</f>
        <v>20</v>
      </c>
      <c r="BI86" s="113">
        <f t="shared" ref="BI86:BK86" si="265">SUM(BI61:BI70)/10*100</f>
        <v>50</v>
      </c>
      <c r="BJ86" s="113">
        <f t="shared" si="265"/>
        <v>20</v>
      </c>
      <c r="BK86" s="113">
        <f t="shared" si="265"/>
        <v>10</v>
      </c>
      <c r="BL86" s="3"/>
      <c r="BM86" s="371"/>
      <c r="BN86" s="371"/>
      <c r="BO86" s="371"/>
      <c r="BP86" s="371"/>
      <c r="BQ86" s="371"/>
      <c r="BR86" s="371"/>
      <c r="BS86" s="371"/>
      <c r="BT86" s="371"/>
      <c r="BU86" s="371"/>
      <c r="BV86" s="371"/>
      <c r="BW86" s="371"/>
    </row>
    <row r="87" spans="1:75" s="5" customFormat="1" ht="6.75" customHeight="1">
      <c r="C87" s="6"/>
      <c r="D87" s="97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286"/>
      <c r="W87" s="99"/>
      <c r="X87" s="99"/>
      <c r="Y87" s="99"/>
      <c r="Z87" s="99"/>
      <c r="AA87" s="99"/>
      <c r="AB87" s="99"/>
      <c r="AC87" s="99"/>
      <c r="AD87" s="104"/>
      <c r="AE87" s="104"/>
      <c r="AF87" s="4"/>
      <c r="AG87" s="111"/>
      <c r="AH87" s="99"/>
      <c r="AI87" s="299"/>
      <c r="AJ87" s="3"/>
      <c r="AK87" s="114"/>
      <c r="AL87" s="114"/>
      <c r="AM87" s="114"/>
      <c r="AN87" s="114"/>
      <c r="AO87" s="114"/>
      <c r="AP87" s="3"/>
      <c r="AQ87" s="3"/>
      <c r="AR87" s="3"/>
      <c r="AS87" s="154"/>
      <c r="AT87" s="154"/>
      <c r="AU87" s="154"/>
      <c r="AV87" s="3"/>
      <c r="AW87" s="154"/>
      <c r="AX87" s="154"/>
      <c r="AY87" s="154"/>
      <c r="AZ87" s="154"/>
      <c r="BA87" s="154"/>
      <c r="BB87" s="3"/>
      <c r="BC87" s="3"/>
      <c r="BD87" s="3"/>
      <c r="BE87" s="383"/>
      <c r="BF87" s="3"/>
      <c r="BG87" s="3"/>
      <c r="BH87" s="3"/>
      <c r="BI87" s="3"/>
      <c r="BJ87" s="3"/>
      <c r="BK87" s="3"/>
      <c r="BL87" s="3"/>
      <c r="BM87" s="371"/>
      <c r="BN87" s="371"/>
      <c r="BO87" s="371"/>
      <c r="BP87" s="371"/>
      <c r="BQ87" s="371"/>
      <c r="BR87" s="371"/>
      <c r="BS87" s="371"/>
      <c r="BT87" s="371"/>
      <c r="BU87" s="371"/>
      <c r="BV87" s="371"/>
      <c r="BW87" s="371"/>
    </row>
    <row r="88" spans="1:75" s="4" customFormat="1" ht="6.75" customHeight="1" thickBot="1">
      <c r="D88" s="116"/>
      <c r="E88" s="116"/>
      <c r="V88" s="288"/>
      <c r="AI88" s="299"/>
      <c r="BB88" s="3"/>
      <c r="BC88" s="3"/>
      <c r="BD88" s="3"/>
      <c r="BE88" s="383"/>
      <c r="BF88" s="3"/>
      <c r="BG88" s="3"/>
      <c r="BH88" s="3"/>
      <c r="BI88" s="3"/>
      <c r="BJ88" s="3"/>
      <c r="BK88" s="3"/>
      <c r="BL88" s="3"/>
      <c r="BM88" s="371"/>
      <c r="BN88" s="371"/>
      <c r="BO88" s="371"/>
      <c r="BP88" s="371"/>
      <c r="BQ88" s="371"/>
      <c r="BR88" s="371"/>
      <c r="BS88" s="371"/>
      <c r="BT88" s="371"/>
      <c r="BU88" s="371"/>
      <c r="BV88" s="371"/>
      <c r="BW88" s="371"/>
    </row>
    <row r="89" spans="1:75" s="4" customFormat="1" ht="13.5" customHeight="1">
      <c r="C89" s="117" t="s">
        <v>45</v>
      </c>
      <c r="D89" s="45"/>
      <c r="E89" s="116"/>
      <c r="F89" s="118"/>
      <c r="G89" s="118"/>
      <c r="J89" s="118"/>
      <c r="M89" s="117" t="s">
        <v>128</v>
      </c>
      <c r="N89" s="119"/>
      <c r="O89" s="119"/>
      <c r="P89" s="119"/>
      <c r="Q89" s="119"/>
      <c r="R89" s="119"/>
      <c r="S89" s="119"/>
      <c r="T89" s="119"/>
      <c r="U89" s="119"/>
      <c r="V89" s="287"/>
      <c r="W89" s="19"/>
      <c r="X89" s="19"/>
      <c r="Y89" s="19"/>
      <c r="Z89" s="19"/>
      <c r="AA89" s="19"/>
      <c r="AB89" s="19"/>
      <c r="AC89" s="365">
        <f>AD13+AD59+AD86</f>
        <v>117</v>
      </c>
      <c r="AD89" s="4" t="s">
        <v>149</v>
      </c>
      <c r="AF89" s="342"/>
      <c r="AG89" s="342"/>
      <c r="AH89" s="342"/>
      <c r="AI89" s="342"/>
      <c r="AZ89" s="140" t="s">
        <v>152</v>
      </c>
      <c r="BA89" s="154">
        <f>BA13+BA59+BA86</f>
        <v>20</v>
      </c>
      <c r="BB89" s="154">
        <f t="shared" ref="BB89:BC89" si="266">BB13+BB59+BB86</f>
        <v>14</v>
      </c>
      <c r="BC89" s="154">
        <f t="shared" si="266"/>
        <v>24</v>
      </c>
      <c r="BD89" s="367">
        <f>(BD13+BD59+BD86)/3</f>
        <v>3.5377525252525253</v>
      </c>
      <c r="BE89" s="367"/>
      <c r="BF89" s="3"/>
      <c r="BG89" s="3"/>
      <c r="BH89" s="3"/>
      <c r="BI89" s="3"/>
      <c r="BJ89" s="3"/>
      <c r="BK89" s="3"/>
      <c r="BL89" s="3"/>
      <c r="BM89" s="371"/>
      <c r="BN89" s="371"/>
      <c r="BO89" s="371"/>
      <c r="BP89" s="371"/>
      <c r="BQ89" s="371"/>
      <c r="BR89" s="371"/>
      <c r="BS89" s="371"/>
      <c r="BT89" s="371"/>
      <c r="BU89" s="371"/>
      <c r="BV89" s="371"/>
      <c r="BW89" s="371"/>
    </row>
    <row r="90" spans="1:75" s="124" customFormat="1" ht="11.25" customHeight="1" thickBot="1">
      <c r="A90" s="120"/>
      <c r="B90" s="121" t="s">
        <v>41</v>
      </c>
      <c r="C90" s="120"/>
      <c r="D90" s="122"/>
      <c r="E90" s="123"/>
      <c r="M90" s="121" t="s">
        <v>123</v>
      </c>
      <c r="N90" s="120"/>
      <c r="O90" s="120"/>
      <c r="P90" s="120"/>
      <c r="Q90" s="120"/>
      <c r="R90" s="120"/>
      <c r="S90" s="120"/>
      <c r="T90" s="120"/>
      <c r="U90" s="120"/>
      <c r="V90" s="289"/>
      <c r="W90" s="120"/>
      <c r="X90" s="120"/>
      <c r="Y90" s="120"/>
      <c r="Z90" s="120"/>
      <c r="AA90" s="120"/>
      <c r="AB90" s="120"/>
      <c r="AC90" s="366">
        <v>0.35</v>
      </c>
      <c r="AD90" s="120"/>
      <c r="AE90" s="120"/>
      <c r="AF90" s="120"/>
      <c r="AG90" s="136">
        <f>AG13+AG59+AG86</f>
        <v>-93</v>
      </c>
      <c r="AH90" s="120" t="s">
        <v>150</v>
      </c>
      <c r="AI90" s="120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371"/>
      <c r="BN90" s="371"/>
      <c r="BO90" s="371"/>
      <c r="BP90" s="371"/>
      <c r="BQ90" s="371"/>
      <c r="BR90" s="371"/>
      <c r="BS90" s="371"/>
      <c r="BT90" s="371"/>
      <c r="BU90" s="371"/>
      <c r="BV90" s="371"/>
      <c r="BW90" s="371"/>
    </row>
    <row r="91" spans="1:75" s="124" customFormat="1" ht="11.25" customHeight="1" thickBot="1">
      <c r="A91" s="120"/>
      <c r="B91" s="157">
        <v>5</v>
      </c>
      <c r="C91" s="130">
        <v>4.7</v>
      </c>
      <c r="D91" s="221">
        <v>4.4000000000000004</v>
      </c>
      <c r="E91" s="130">
        <v>4</v>
      </c>
      <c r="F91" s="129">
        <v>3.7</v>
      </c>
      <c r="G91" s="129">
        <v>3.4</v>
      </c>
      <c r="H91" s="129">
        <v>3</v>
      </c>
      <c r="I91" s="129">
        <v>2.7</v>
      </c>
      <c r="J91" s="129">
        <v>2</v>
      </c>
      <c r="N91" s="121" t="s">
        <v>124</v>
      </c>
      <c r="V91" s="290"/>
      <c r="AZ91" s="319" t="s">
        <v>148</v>
      </c>
      <c r="BA91" s="373">
        <f>BA89/30*100</f>
        <v>66.666666666666657</v>
      </c>
      <c r="BB91" s="374">
        <f>BB89/30*100</f>
        <v>46.666666666666664</v>
      </c>
      <c r="BC91" s="375">
        <f>BC89/30*100</f>
        <v>80</v>
      </c>
      <c r="BD91" s="372" t="s">
        <v>161</v>
      </c>
      <c r="BE91" s="372"/>
      <c r="BF91" s="127"/>
      <c r="BG91" s="127"/>
      <c r="BH91" s="127"/>
      <c r="BI91" s="127"/>
      <c r="BJ91" s="127"/>
      <c r="BK91" s="127"/>
      <c r="BL91" s="127"/>
      <c r="BM91" s="371"/>
      <c r="BN91" s="371"/>
      <c r="BO91" s="371"/>
      <c r="BP91" s="371"/>
      <c r="BQ91" s="371"/>
      <c r="BR91" s="371"/>
      <c r="BS91" s="371"/>
      <c r="BT91" s="371"/>
      <c r="BU91" s="371"/>
      <c r="BV91" s="371"/>
      <c r="BW91" s="371"/>
    </row>
    <row r="92" spans="1:75" s="124" customFormat="1" ht="11.25" customHeight="1" thickBot="1">
      <c r="B92" s="121" t="s">
        <v>121</v>
      </c>
      <c r="M92" s="222" t="s">
        <v>129</v>
      </c>
      <c r="N92" s="120"/>
      <c r="O92" s="120"/>
      <c r="P92" s="120"/>
      <c r="Q92" s="120"/>
      <c r="R92" s="120"/>
      <c r="S92" s="120"/>
      <c r="T92" s="120"/>
      <c r="U92" s="120"/>
      <c r="V92" s="289"/>
      <c r="W92" s="120"/>
      <c r="X92" s="120"/>
      <c r="Y92" s="120"/>
      <c r="Z92" s="120"/>
      <c r="AA92" s="120"/>
      <c r="AB92" s="120"/>
      <c r="AC92" s="120"/>
      <c r="AF92" s="120"/>
      <c r="AG92" s="120"/>
      <c r="AH92" s="120"/>
      <c r="AI92" s="132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371"/>
      <c r="BN92" s="371"/>
      <c r="BO92" s="371"/>
      <c r="BP92" s="371"/>
      <c r="BQ92" s="371"/>
      <c r="BR92" s="371"/>
      <c r="BS92" s="371"/>
      <c r="BT92" s="371"/>
      <c r="BU92" s="371"/>
      <c r="BV92" s="371"/>
      <c r="BW92" s="371"/>
    </row>
    <row r="93" spans="1:75" s="124" customFormat="1" ht="11.25" customHeight="1" thickBot="1">
      <c r="A93" s="120"/>
      <c r="B93" s="121" t="s">
        <v>120</v>
      </c>
      <c r="E93" s="134"/>
      <c r="F93" s="132"/>
      <c r="G93" s="135"/>
      <c r="H93" s="132"/>
      <c r="I93" s="135"/>
      <c r="K93" s="132"/>
      <c r="M93" s="121" t="s">
        <v>125</v>
      </c>
      <c r="N93" s="120"/>
      <c r="O93" s="121"/>
      <c r="P93" s="121"/>
      <c r="Q93" s="121"/>
      <c r="R93" s="120"/>
      <c r="S93" s="120"/>
      <c r="T93" s="120"/>
      <c r="U93" s="120"/>
      <c r="V93" s="289"/>
      <c r="W93" s="120"/>
      <c r="X93" s="120"/>
      <c r="Y93" s="120"/>
      <c r="Z93" s="120"/>
      <c r="AA93" s="120"/>
      <c r="AB93" s="120"/>
      <c r="AF93" s="461" t="s">
        <v>16</v>
      </c>
      <c r="AG93" s="462"/>
      <c r="AH93" s="120"/>
      <c r="AI93" s="132"/>
      <c r="AJ93" s="3"/>
      <c r="AK93" s="115">
        <f t="shared" ref="AK93:AR93" si="267">AK13+AK59+AK86</f>
        <v>3</v>
      </c>
      <c r="AL93" s="115">
        <f t="shared" si="267"/>
        <v>3</v>
      </c>
      <c r="AM93" s="115">
        <f t="shared" si="267"/>
        <v>3</v>
      </c>
      <c r="AN93" s="115">
        <f t="shared" si="267"/>
        <v>2</v>
      </c>
      <c r="AO93" s="115">
        <f t="shared" si="267"/>
        <v>3</v>
      </c>
      <c r="AP93" s="115">
        <f t="shared" si="267"/>
        <v>3</v>
      </c>
      <c r="AQ93" s="115">
        <f t="shared" si="267"/>
        <v>2</v>
      </c>
      <c r="AR93" s="115">
        <f t="shared" si="267"/>
        <v>2</v>
      </c>
      <c r="AS93" s="162"/>
      <c r="AT93" s="162"/>
      <c r="AU93" s="162"/>
      <c r="AV93" s="3"/>
      <c r="AW93" s="155"/>
      <c r="AX93" s="154"/>
      <c r="AY93" s="316"/>
      <c r="AZ93" s="316"/>
      <c r="BA93" s="154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371"/>
      <c r="BN93" s="371"/>
      <c r="BO93" s="371"/>
      <c r="BP93" s="371"/>
      <c r="BQ93" s="371"/>
      <c r="BR93" s="371"/>
      <c r="BS93" s="371"/>
      <c r="BT93" s="371"/>
      <c r="BU93" s="371"/>
      <c r="BV93" s="371"/>
      <c r="BW93" s="371"/>
    </row>
    <row r="94" spans="1:75" s="124" customFormat="1" ht="11.25" customHeight="1">
      <c r="A94" s="120"/>
      <c r="B94" s="121" t="s">
        <v>122</v>
      </c>
      <c r="D94" s="134"/>
      <c r="E94" s="123"/>
      <c r="K94" s="136"/>
      <c r="M94" s="121" t="s">
        <v>126</v>
      </c>
      <c r="N94" s="120"/>
      <c r="O94" s="120"/>
      <c r="P94" s="120"/>
      <c r="Q94" s="120"/>
      <c r="R94" s="120"/>
      <c r="S94" s="120"/>
      <c r="T94" s="120"/>
      <c r="U94" s="120"/>
      <c r="V94" s="289"/>
      <c r="W94" s="120"/>
      <c r="X94" s="120"/>
      <c r="Y94" s="120"/>
      <c r="Z94" s="120"/>
      <c r="AA94" s="120"/>
      <c r="AB94" s="120"/>
      <c r="AD94" s="126"/>
      <c r="AE94" s="126"/>
      <c r="AF94" s="120"/>
      <c r="AG94" s="120"/>
      <c r="AH94" s="120"/>
      <c r="AI94" s="132"/>
      <c r="AJ94" s="3"/>
      <c r="AK94" s="3" t="s">
        <v>26</v>
      </c>
      <c r="AL94" s="3" t="s">
        <v>27</v>
      </c>
      <c r="AM94" s="3" t="s">
        <v>28</v>
      </c>
      <c r="AN94" s="3" t="s">
        <v>29</v>
      </c>
      <c r="AO94" s="3" t="s">
        <v>30</v>
      </c>
      <c r="AP94" s="3" t="s">
        <v>31</v>
      </c>
      <c r="AQ94" s="3" t="s">
        <v>36</v>
      </c>
      <c r="AR94" s="3" t="s">
        <v>37</v>
      </c>
      <c r="AS94" s="154"/>
      <c r="AT94" s="154"/>
      <c r="AU94" s="154"/>
      <c r="AV94" s="3"/>
      <c r="AW94" s="154"/>
      <c r="AX94" s="154"/>
      <c r="AY94" s="154"/>
      <c r="AZ94" s="154"/>
      <c r="BA94" s="154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371"/>
      <c r="BN94" s="371"/>
      <c r="BO94" s="371"/>
      <c r="BP94" s="371"/>
      <c r="BQ94" s="371"/>
      <c r="BR94" s="371"/>
      <c r="BS94" s="371"/>
      <c r="BT94" s="371"/>
      <c r="BU94" s="371"/>
      <c r="BV94" s="371"/>
      <c r="BW94" s="371"/>
    </row>
    <row r="95" spans="1:75" s="124" customFormat="1" ht="11.25" customHeight="1">
      <c r="A95" s="120"/>
      <c r="B95" s="121" t="s">
        <v>51</v>
      </c>
      <c r="D95" s="122"/>
      <c r="E95" s="137"/>
      <c r="F95" s="138"/>
      <c r="G95" s="139"/>
      <c r="M95" s="223" t="s">
        <v>127</v>
      </c>
      <c r="N95" s="120"/>
      <c r="O95" s="120"/>
      <c r="P95" s="120"/>
      <c r="Q95" s="120"/>
      <c r="R95" s="120"/>
      <c r="S95" s="120"/>
      <c r="T95" s="120"/>
      <c r="U95" s="120"/>
      <c r="V95" s="289"/>
      <c r="W95" s="120"/>
      <c r="X95" s="120"/>
      <c r="Y95" s="120"/>
      <c r="Z95" s="120"/>
      <c r="AA95" s="120"/>
      <c r="AB95" s="120"/>
      <c r="AC95" s="120"/>
      <c r="AD95" s="126"/>
      <c r="AE95" s="126"/>
      <c r="AF95" s="120"/>
      <c r="AG95" s="120"/>
      <c r="AH95" s="120"/>
      <c r="AI95" s="132"/>
      <c r="AJ95" s="3"/>
      <c r="AK95" s="3"/>
      <c r="AL95" s="3"/>
      <c r="AM95" s="3"/>
      <c r="AN95" s="3"/>
      <c r="AO95" s="3"/>
      <c r="AP95" s="3"/>
      <c r="AQ95" s="3"/>
      <c r="AR95" s="3"/>
      <c r="AS95" s="154"/>
      <c r="AT95" s="154"/>
      <c r="AU95" s="154"/>
      <c r="AV95" s="3"/>
      <c r="AW95" s="154"/>
      <c r="AX95" s="154"/>
      <c r="AY95" s="154"/>
      <c r="AZ95" s="154"/>
      <c r="BA95" s="154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371"/>
      <c r="BN95" s="371"/>
      <c r="BO95" s="371"/>
      <c r="BP95" s="371"/>
      <c r="BQ95" s="371"/>
      <c r="BR95" s="371"/>
      <c r="BS95" s="371"/>
      <c r="BT95" s="371"/>
      <c r="BU95" s="371"/>
      <c r="BV95" s="371"/>
      <c r="BW95" s="371"/>
    </row>
    <row r="96" spans="1:75" s="124" customFormat="1" ht="11.25" customHeight="1">
      <c r="A96" s="120"/>
      <c r="B96" s="121" t="s">
        <v>130</v>
      </c>
      <c r="D96" s="122"/>
      <c r="E96" s="137"/>
      <c r="F96" s="138"/>
      <c r="G96" s="139"/>
      <c r="O96" s="120"/>
      <c r="P96" s="120"/>
      <c r="Q96" s="120"/>
      <c r="R96" s="120"/>
      <c r="S96" s="120"/>
      <c r="T96" s="120"/>
      <c r="U96" s="120"/>
      <c r="V96" s="289"/>
      <c r="W96" s="120"/>
      <c r="X96" s="120"/>
      <c r="Y96" s="120"/>
      <c r="Z96" s="120"/>
      <c r="AA96" s="120"/>
      <c r="AB96" s="120"/>
      <c r="AC96" s="120"/>
      <c r="AG96" s="120"/>
      <c r="AH96" s="120"/>
      <c r="AI96" s="132"/>
      <c r="AJ96" s="3"/>
      <c r="AK96" s="4"/>
      <c r="AL96" s="3"/>
      <c r="AM96" s="3"/>
      <c r="AN96" s="3"/>
      <c r="AO96" s="3"/>
      <c r="AP96" s="3"/>
      <c r="AQ96" s="3"/>
      <c r="AR96" s="3"/>
      <c r="AS96" s="154"/>
      <c r="AT96" s="154"/>
      <c r="AU96" s="154"/>
      <c r="AV96" s="3"/>
      <c r="AW96" s="154"/>
      <c r="AX96" s="154"/>
      <c r="AY96" s="154"/>
      <c r="AZ96" s="154"/>
      <c r="BA96" s="154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371"/>
      <c r="BN96" s="371"/>
      <c r="BO96" s="371"/>
      <c r="BP96" s="371"/>
      <c r="BQ96" s="371"/>
      <c r="BR96" s="371"/>
      <c r="BS96" s="371"/>
      <c r="BT96" s="371"/>
      <c r="BU96" s="371"/>
      <c r="BV96" s="371"/>
      <c r="BW96" s="371"/>
    </row>
    <row r="97" spans="1:75" s="124" customFormat="1" ht="11.25" customHeight="1">
      <c r="A97" s="120"/>
      <c r="D97" s="122"/>
      <c r="E97" s="137"/>
      <c r="F97" s="138"/>
      <c r="G97" s="139"/>
      <c r="O97" s="120"/>
      <c r="P97" s="120"/>
      <c r="Q97" s="120"/>
      <c r="R97" s="120"/>
      <c r="S97" s="120"/>
      <c r="T97" s="120"/>
      <c r="U97" s="120"/>
      <c r="V97" s="289"/>
      <c r="W97" s="120"/>
      <c r="X97" s="120"/>
      <c r="Y97" s="120"/>
      <c r="Z97" s="120"/>
      <c r="AA97" s="120"/>
      <c r="AB97" s="120"/>
      <c r="AG97" s="120"/>
      <c r="AH97" s="120"/>
      <c r="AI97" s="132"/>
      <c r="AJ97" s="127"/>
      <c r="AK97" s="116" t="s">
        <v>46</v>
      </c>
      <c r="AL97" s="153">
        <f>AC101/10/2</f>
        <v>0.85</v>
      </c>
      <c r="AM97" s="116" t="s">
        <v>47</v>
      </c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371"/>
      <c r="BN97" s="371"/>
      <c r="BO97" s="371"/>
      <c r="BP97" s="371"/>
      <c r="BQ97" s="371"/>
      <c r="BR97" s="371"/>
      <c r="BS97" s="371"/>
      <c r="BT97" s="371"/>
      <c r="BU97" s="371"/>
      <c r="BV97" s="371"/>
      <c r="BW97" s="371"/>
    </row>
    <row r="98" spans="1:75" s="124" customFormat="1" ht="11.25" customHeight="1" thickBot="1">
      <c r="A98" s="120"/>
      <c r="C98" s="121"/>
      <c r="D98" s="122"/>
      <c r="E98" s="137"/>
      <c r="F98" s="138"/>
      <c r="G98" s="139"/>
      <c r="N98" s="120"/>
      <c r="O98" s="120"/>
      <c r="P98" s="120"/>
      <c r="Q98" s="120"/>
      <c r="R98" s="120"/>
      <c r="S98" s="120"/>
      <c r="T98" s="120"/>
      <c r="U98" s="120"/>
      <c r="V98" s="289"/>
      <c r="W98" s="127"/>
      <c r="X98" s="127"/>
      <c r="Y98" s="127"/>
      <c r="Z98" s="120"/>
      <c r="AA98" s="120"/>
      <c r="AB98" s="120"/>
      <c r="AC98" s="133"/>
      <c r="AG98" s="120"/>
      <c r="AH98" s="120"/>
      <c r="AI98" s="132"/>
      <c r="AJ98" s="127"/>
      <c r="AK98" s="131" t="s">
        <v>98</v>
      </c>
      <c r="AL98" s="152"/>
      <c r="AM98" s="116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371"/>
      <c r="BN98" s="371"/>
      <c r="BO98" s="371"/>
      <c r="BP98" s="371"/>
      <c r="BQ98" s="371"/>
      <c r="BR98" s="371"/>
      <c r="BS98" s="371"/>
      <c r="BT98" s="371"/>
      <c r="BU98" s="371"/>
      <c r="BV98" s="371"/>
      <c r="BW98" s="371"/>
    </row>
    <row r="99" spans="1:75" s="124" customFormat="1" ht="11.25" customHeight="1" thickBot="1">
      <c r="A99" s="120"/>
      <c r="B99" s="127"/>
      <c r="C99" s="127"/>
      <c r="D99" s="140"/>
      <c r="F99" s="138"/>
      <c r="G99" s="139"/>
      <c r="I99" s="142"/>
      <c r="N99" s="120"/>
      <c r="O99" s="120"/>
      <c r="P99" s="120"/>
      <c r="Q99" s="120"/>
      <c r="R99" s="120"/>
      <c r="S99" s="120"/>
      <c r="T99" s="120"/>
      <c r="U99" s="120"/>
      <c r="V99" s="289"/>
      <c r="W99" s="127"/>
      <c r="X99" s="127"/>
      <c r="AC99" s="24">
        <f>SUM(AK93:AM93)</f>
        <v>9</v>
      </c>
      <c r="AD99" s="126"/>
      <c r="AE99" s="126"/>
      <c r="AF99" s="120"/>
      <c r="AG99" s="120"/>
      <c r="AH99" s="120"/>
      <c r="AI99" s="132"/>
      <c r="AJ99" s="127"/>
      <c r="AK99" s="116"/>
      <c r="AL99" s="152"/>
      <c r="AM99" s="116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371"/>
      <c r="BN99" s="371"/>
      <c r="BO99" s="371"/>
      <c r="BP99" s="371"/>
      <c r="BQ99" s="371"/>
      <c r="BR99" s="371"/>
      <c r="BS99" s="371"/>
      <c r="BT99" s="371"/>
      <c r="BU99" s="371"/>
      <c r="BV99" s="371"/>
      <c r="BW99" s="371"/>
    </row>
    <row r="100" spans="1:75" ht="13.5" customHeight="1" thickBot="1">
      <c r="B100" s="4"/>
      <c r="C100" s="127"/>
      <c r="D100" s="143"/>
      <c r="E100" s="47"/>
      <c r="F100" s="144"/>
      <c r="G100" s="145"/>
      <c r="Y100" s="47"/>
      <c r="Z100" s="47"/>
      <c r="AA100" s="47"/>
      <c r="AB100" s="47"/>
      <c r="AC100" s="24">
        <f>SUM(AN93:AP93)</f>
        <v>8</v>
      </c>
      <c r="AJ100" s="127"/>
      <c r="AK100" s="133"/>
      <c r="AL100" s="133"/>
      <c r="AM100" s="133"/>
      <c r="AN100" s="124"/>
      <c r="AO100" s="124"/>
      <c r="AP100" s="124"/>
      <c r="AQ100" s="124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M100" s="371"/>
      <c r="BN100" s="371"/>
      <c r="BO100" s="371"/>
      <c r="BP100" s="371"/>
      <c r="BQ100" s="371"/>
      <c r="BR100" s="371"/>
      <c r="BS100" s="371"/>
      <c r="BT100" s="371"/>
      <c r="BU100" s="371"/>
      <c r="BV100" s="371"/>
      <c r="BW100" s="371"/>
    </row>
    <row r="101" spans="1:75" ht="13.5" customHeight="1" thickBot="1">
      <c r="B101" s="4"/>
      <c r="C101" s="127"/>
      <c r="D101" s="127"/>
      <c r="E101" s="47"/>
      <c r="F101" s="144"/>
      <c r="G101" s="145"/>
      <c r="Y101" s="47"/>
      <c r="Z101" s="47"/>
      <c r="AA101" s="47"/>
      <c r="AB101" s="47"/>
      <c r="AC101" s="141">
        <f>SUM(AC99:AC100)</f>
        <v>17</v>
      </c>
      <c r="AJ101" s="47"/>
      <c r="AK101" s="47"/>
      <c r="AL101" s="133"/>
      <c r="AM101" s="133" t="s">
        <v>48</v>
      </c>
      <c r="AN101" s="124"/>
      <c r="AO101" s="124"/>
      <c r="AP101" s="124"/>
      <c r="AQ101" s="124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M101" s="371"/>
      <c r="BN101" s="371"/>
      <c r="BO101" s="371"/>
      <c r="BP101" s="371"/>
      <c r="BQ101" s="371"/>
      <c r="BR101" s="371"/>
      <c r="BS101" s="371"/>
      <c r="BT101" s="371"/>
      <c r="BU101" s="371"/>
      <c r="BV101" s="371"/>
      <c r="BW101" s="371"/>
    </row>
    <row r="102" spans="1:75" ht="13.5" customHeight="1" thickBot="1">
      <c r="B102" s="4"/>
      <c r="C102" s="127"/>
      <c r="D102" s="127"/>
      <c r="E102" s="47"/>
      <c r="F102" s="144"/>
      <c r="G102" s="145"/>
      <c r="I102" s="147"/>
      <c r="Y102" s="47"/>
      <c r="Z102" s="47"/>
      <c r="AA102" s="47"/>
      <c r="AB102" s="47"/>
      <c r="AJ102" s="47"/>
      <c r="AK102" s="47"/>
      <c r="AL102" s="23"/>
      <c r="AM102" s="22"/>
      <c r="AN102" s="124"/>
      <c r="AO102" s="124"/>
      <c r="AP102" s="124"/>
      <c r="AQ102" s="124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M102" s="371"/>
      <c r="BN102" s="371"/>
      <c r="BO102" s="371"/>
      <c r="BP102" s="371"/>
      <c r="BQ102" s="371"/>
      <c r="BR102" s="371"/>
      <c r="BS102" s="371"/>
      <c r="BT102" s="371"/>
      <c r="BU102" s="371"/>
      <c r="BV102" s="371"/>
      <c r="BW102" s="371"/>
    </row>
    <row r="103" spans="1:75" ht="13.5" customHeight="1" thickBot="1">
      <c r="B103" s="4"/>
      <c r="C103" s="127"/>
      <c r="D103" s="127"/>
      <c r="E103" s="47"/>
      <c r="F103" s="144"/>
      <c r="G103" s="145"/>
      <c r="I103" s="147"/>
      <c r="U103" s="4" t="s">
        <v>164</v>
      </c>
      <c r="Y103" s="389"/>
      <c r="Z103" s="390" t="s">
        <v>16</v>
      </c>
      <c r="AA103" s="474">
        <v>40885</v>
      </c>
      <c r="AB103" s="474"/>
      <c r="AC103" s="475"/>
      <c r="AD103" s="476">
        <f>AD86+AD59+AD13</f>
        <v>117</v>
      </c>
      <c r="AE103" s="477"/>
      <c r="AF103" s="476">
        <f>AF86+AF59+AF13</f>
        <v>24</v>
      </c>
      <c r="AG103" s="477"/>
      <c r="AH103" s="474">
        <v>40915</v>
      </c>
      <c r="AI103" s="474"/>
      <c r="AJ103" s="474"/>
      <c r="AK103" s="47"/>
      <c r="AL103" s="133"/>
      <c r="AM103" s="22"/>
      <c r="AN103" s="124"/>
      <c r="AO103" s="124"/>
      <c r="AP103" s="124"/>
      <c r="AQ103" s="124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M103" s="371"/>
      <c r="BN103" s="371"/>
      <c r="BO103" s="371"/>
      <c r="BP103" s="371"/>
      <c r="BQ103" s="371"/>
      <c r="BR103" s="371"/>
      <c r="BS103" s="371"/>
      <c r="BT103" s="371"/>
      <c r="BU103" s="371"/>
      <c r="BV103" s="371"/>
      <c r="BW103" s="371"/>
    </row>
    <row r="104" spans="1:75" ht="13.5" customHeight="1">
      <c r="D104" s="127"/>
      <c r="E104" s="148"/>
      <c r="F104" s="144"/>
      <c r="G104" s="145"/>
      <c r="H104" s="145"/>
      <c r="AJ104" s="47"/>
      <c r="AK104" s="47"/>
      <c r="AL104" s="133"/>
      <c r="AM104" s="133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M104" s="371"/>
      <c r="BN104" s="371"/>
      <c r="BO104" s="371"/>
      <c r="BP104" s="371"/>
      <c r="BQ104" s="371"/>
      <c r="BR104" s="371"/>
      <c r="BS104" s="371"/>
      <c r="BT104" s="371"/>
      <c r="BU104" s="371"/>
      <c r="BV104" s="371"/>
      <c r="BW104" s="371"/>
    </row>
    <row r="105" spans="1:75" ht="13.5" customHeight="1">
      <c r="D105" s="149"/>
      <c r="E105" s="150"/>
      <c r="F105" s="144"/>
      <c r="G105" s="145"/>
      <c r="H105" s="145"/>
      <c r="AB105" s="388"/>
      <c r="AC105" s="5"/>
      <c r="BM105" s="371"/>
      <c r="BN105" s="371"/>
      <c r="BO105" s="371"/>
      <c r="BP105" s="371"/>
      <c r="BQ105" s="371"/>
      <c r="BR105" s="371"/>
      <c r="BS105" s="371"/>
      <c r="BT105" s="371"/>
      <c r="BU105" s="371"/>
      <c r="BV105" s="371"/>
      <c r="BW105" s="371"/>
    </row>
    <row r="106" spans="1:75" ht="13.5" customHeight="1">
      <c r="D106" s="149"/>
      <c r="E106" s="148"/>
      <c r="F106" s="145"/>
      <c r="G106" s="145"/>
      <c r="H106" s="145"/>
      <c r="BM106" s="371"/>
      <c r="BN106" s="371"/>
      <c r="BO106" s="371"/>
      <c r="BP106" s="371"/>
      <c r="BQ106" s="371"/>
      <c r="BR106" s="371"/>
      <c r="BS106" s="371"/>
      <c r="BT106" s="371"/>
      <c r="BU106" s="371"/>
      <c r="BV106" s="371"/>
      <c r="BW106" s="371"/>
    </row>
    <row r="107" spans="1:75" ht="13.5" customHeight="1">
      <c r="D107" s="151"/>
      <c r="E107" s="150"/>
      <c r="F107" s="147"/>
      <c r="G107" s="147"/>
      <c r="H107" s="147"/>
      <c r="BM107" s="371"/>
      <c r="BN107" s="371"/>
      <c r="BO107" s="371"/>
      <c r="BP107" s="371"/>
      <c r="BQ107" s="371"/>
      <c r="BR107" s="371"/>
      <c r="BS107" s="371"/>
      <c r="BT107" s="371"/>
      <c r="BU107" s="371"/>
      <c r="BV107" s="371"/>
      <c r="BW107" s="371"/>
    </row>
    <row r="108" spans="1:75" ht="13.5" customHeight="1">
      <c r="D108" s="151"/>
      <c r="E108" s="150"/>
      <c r="F108" s="147"/>
      <c r="G108" s="147"/>
      <c r="H108" s="147"/>
      <c r="BM108" s="371"/>
      <c r="BN108" s="371"/>
      <c r="BO108" s="371"/>
      <c r="BP108" s="371"/>
      <c r="BQ108" s="371"/>
      <c r="BR108" s="371"/>
      <c r="BS108" s="371"/>
      <c r="BT108" s="371"/>
      <c r="BU108" s="371"/>
      <c r="BV108" s="371"/>
      <c r="BW108" s="371"/>
    </row>
    <row r="109" spans="1:75" ht="13.5" customHeight="1">
      <c r="BM109" s="371"/>
      <c r="BN109" s="371"/>
      <c r="BO109" s="371"/>
      <c r="BP109" s="371"/>
      <c r="BQ109" s="371"/>
      <c r="BR109" s="371"/>
      <c r="BS109" s="371"/>
      <c r="BT109" s="371"/>
      <c r="BU109" s="371"/>
      <c r="BV109" s="371"/>
      <c r="BW109" s="371"/>
    </row>
  </sheetData>
  <sheetProtection formatCells="0" formatColumns="0" formatRows="0" insertColumns="0" insertRows="0" deleteColumns="0" deleteRows="0"/>
  <mergeCells count="49">
    <mergeCell ref="AA103:AC103"/>
    <mergeCell ref="AH103:AJ103"/>
    <mergeCell ref="AD103:AE103"/>
    <mergeCell ref="AF103:AG103"/>
    <mergeCell ref="AY3:AY4"/>
    <mergeCell ref="AW3:AW4"/>
    <mergeCell ref="AJ3:AJ4"/>
    <mergeCell ref="AV3:AV4"/>
    <mergeCell ref="AB2:AB4"/>
    <mergeCell ref="AK3:AU3"/>
    <mergeCell ref="AC2:AC4"/>
    <mergeCell ref="AE2:AE4"/>
    <mergeCell ref="AA2:AA4"/>
    <mergeCell ref="AH1:AH4"/>
    <mergeCell ref="AD1:AG1"/>
    <mergeCell ref="M2:M3"/>
    <mergeCell ref="Y2:Y4"/>
    <mergeCell ref="AF93:AG93"/>
    <mergeCell ref="AG2:AG4"/>
    <mergeCell ref="AF2:AF4"/>
    <mergeCell ref="V2:V4"/>
    <mergeCell ref="W2:W4"/>
    <mergeCell ref="X2:X4"/>
    <mergeCell ref="Z2:Z4"/>
    <mergeCell ref="O2:O3"/>
    <mergeCell ref="P2:P3"/>
    <mergeCell ref="Q2:Q3"/>
    <mergeCell ref="AZ3:AZ4"/>
    <mergeCell ref="D1:D3"/>
    <mergeCell ref="E1:E3"/>
    <mergeCell ref="U2:U3"/>
    <mergeCell ref="N2:N3"/>
    <mergeCell ref="R2:R3"/>
    <mergeCell ref="N1:U1"/>
    <mergeCell ref="S2:S3"/>
    <mergeCell ref="T2:T3"/>
    <mergeCell ref="F1:L1"/>
    <mergeCell ref="F2:H2"/>
    <mergeCell ref="I2:K2"/>
    <mergeCell ref="L2:L3"/>
    <mergeCell ref="V1:AB1"/>
    <mergeCell ref="AX3:AX4"/>
    <mergeCell ref="AD2:AD4"/>
    <mergeCell ref="BA2:BK2"/>
    <mergeCell ref="BH4:BK4"/>
    <mergeCell ref="BG3:BG12"/>
    <mergeCell ref="BG32:BG41"/>
    <mergeCell ref="BG61:BG70"/>
    <mergeCell ref="BA3:BC3"/>
  </mergeCells>
  <phoneticPr fontId="0" type="noConversion"/>
  <printOptions horizontalCentered="1" headings="1" gridLines="1"/>
  <pageMargins left="0.19685039370078741" right="0.23622047244094491" top="0.19685039370078741" bottom="0.15748031496062992" header="0.15748031496062992" footer="0.15748031496062992"/>
  <pageSetup paperSize="9" orientation="landscape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"/>
  <sheetViews>
    <sheetView topLeftCell="A13" workbookViewId="0">
      <selection sqref="A1:XFD1048576"/>
    </sheetView>
  </sheetViews>
  <sheetFormatPr defaultRowHeight="13.5" customHeight="1"/>
  <cols>
    <col min="1" max="1" width="3.42578125" style="4" customWidth="1"/>
    <col min="2" max="2" width="3.7109375" style="47" customWidth="1"/>
    <col min="3" max="3" width="15.28515625" style="47" customWidth="1"/>
    <col min="4" max="4" width="4.28515625" style="81" customWidth="1"/>
    <col min="5" max="5" width="5.140625" style="82" customWidth="1"/>
    <col min="6" max="10" width="5.140625" style="47" customWidth="1"/>
    <col min="11" max="11" width="5.140625" style="84" customWidth="1"/>
    <col min="12" max="13" width="5.5703125" style="84" customWidth="1"/>
    <col min="14" max="18" width="3.5703125" style="4" customWidth="1"/>
    <col min="19" max="21" width="5" style="4" customWidth="1"/>
    <col min="22" max="22" width="4.28515625" style="66" customWidth="1"/>
    <col min="23" max="28" width="4.28515625" style="4" customWidth="1"/>
    <col min="29" max="29" width="4.7109375" style="4" customWidth="1"/>
    <col min="30" max="30" width="4" style="146" customWidth="1"/>
    <col min="31" max="31" width="3.7109375" style="4" customWidth="1"/>
    <col min="32" max="32" width="3.85546875" style="4" customWidth="1"/>
    <col min="33" max="33" width="4" style="4" customWidth="1"/>
    <col min="34" max="34" width="2.140625" style="259" customWidth="1"/>
    <col min="35" max="35" width="4.5703125" style="154" customWidth="1"/>
    <col min="36" max="37" width="4.28515625" style="154" customWidth="1"/>
    <col min="38" max="38" width="4.42578125" style="154" customWidth="1"/>
    <col min="39" max="39" width="4.7109375" style="154" customWidth="1"/>
    <col min="40" max="40" width="4.140625" style="154" customWidth="1"/>
    <col min="41" max="41" width="4.42578125" style="154" customWidth="1"/>
    <col min="42" max="46" width="5" style="154" customWidth="1"/>
    <col min="47" max="47" width="5.140625" style="154" customWidth="1"/>
    <col min="48" max="49" width="4.42578125" style="154" customWidth="1"/>
    <col min="50" max="50" width="6.28515625" style="154" customWidth="1"/>
    <col min="51" max="62" width="9.140625" style="154"/>
    <col min="63" max="70" width="9.140625" style="7"/>
    <col min="71" max="16384" width="9.140625" style="47"/>
  </cols>
  <sheetData>
    <row r="1" spans="1:70" s="4" customFormat="1" ht="13.5" customHeight="1" thickBot="1">
      <c r="B1" s="240"/>
      <c r="C1" s="243" t="s">
        <v>23</v>
      </c>
      <c r="D1" s="430" t="s">
        <v>104</v>
      </c>
      <c r="E1" s="496" t="s">
        <v>24</v>
      </c>
      <c r="F1" s="447" t="s">
        <v>3</v>
      </c>
      <c r="G1" s="442"/>
      <c r="H1" s="442"/>
      <c r="I1" s="442"/>
      <c r="J1" s="442"/>
      <c r="K1" s="442"/>
      <c r="L1" s="443"/>
      <c r="M1" s="255"/>
      <c r="N1" s="440" t="s">
        <v>119</v>
      </c>
      <c r="O1" s="441"/>
      <c r="P1" s="441"/>
      <c r="Q1" s="441"/>
      <c r="R1" s="441"/>
      <c r="S1" s="442"/>
      <c r="T1" s="442"/>
      <c r="U1" s="443"/>
      <c r="V1" s="447" t="s">
        <v>25</v>
      </c>
      <c r="W1" s="442"/>
      <c r="X1" s="442"/>
      <c r="Y1" s="442"/>
      <c r="Z1" s="442"/>
      <c r="AA1" s="442"/>
      <c r="AB1" s="442"/>
      <c r="AC1" s="440" t="s">
        <v>16</v>
      </c>
      <c r="AD1" s="441"/>
      <c r="AE1" s="441"/>
      <c r="AF1" s="519"/>
      <c r="AG1" s="516" t="s">
        <v>35</v>
      </c>
      <c r="AH1" s="12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7"/>
      <c r="BL1" s="7"/>
      <c r="BM1" s="7"/>
      <c r="BN1" s="7"/>
      <c r="BO1" s="7"/>
      <c r="BP1" s="7"/>
      <c r="BQ1" s="7"/>
      <c r="BR1" s="7"/>
    </row>
    <row r="2" spans="1:70" s="4" customFormat="1" ht="13.5" customHeight="1" thickBot="1">
      <c r="B2" s="241"/>
      <c r="C2" s="242" t="s">
        <v>42</v>
      </c>
      <c r="D2" s="431"/>
      <c r="E2" s="497"/>
      <c r="F2" s="448" t="s">
        <v>22</v>
      </c>
      <c r="G2" s="449"/>
      <c r="H2" s="450"/>
      <c r="I2" s="448" t="s">
        <v>20</v>
      </c>
      <c r="J2" s="449"/>
      <c r="K2" s="450"/>
      <c r="L2" s="451" t="s">
        <v>99</v>
      </c>
      <c r="M2" s="456" t="s">
        <v>116</v>
      </c>
      <c r="N2" s="494" t="s">
        <v>1</v>
      </c>
      <c r="O2" s="494" t="s">
        <v>2</v>
      </c>
      <c r="P2" s="494" t="s">
        <v>106</v>
      </c>
      <c r="Q2" s="494" t="s">
        <v>107</v>
      </c>
      <c r="R2" s="494" t="s">
        <v>108</v>
      </c>
      <c r="S2" s="444" t="s">
        <v>142</v>
      </c>
      <c r="T2" s="446" t="s">
        <v>117</v>
      </c>
      <c r="U2" s="434" t="s">
        <v>34</v>
      </c>
      <c r="V2" s="498" t="s">
        <v>136</v>
      </c>
      <c r="W2" s="458" t="s">
        <v>109</v>
      </c>
      <c r="X2" s="458" t="s">
        <v>110</v>
      </c>
      <c r="Y2" s="458" t="s">
        <v>21</v>
      </c>
      <c r="Z2" s="469" t="s">
        <v>111</v>
      </c>
      <c r="AA2" s="480"/>
      <c r="AB2" s="480" t="s">
        <v>112</v>
      </c>
      <c r="AC2" s="502" t="s">
        <v>44</v>
      </c>
      <c r="AD2" s="505">
        <v>40897</v>
      </c>
      <c r="AE2" s="508" t="s">
        <v>40</v>
      </c>
      <c r="AF2" s="511" t="s">
        <v>17</v>
      </c>
      <c r="AG2" s="517"/>
      <c r="AH2" s="12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6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7"/>
      <c r="BL2" s="7"/>
      <c r="BM2" s="7"/>
      <c r="BN2" s="7"/>
      <c r="BO2" s="7"/>
      <c r="BP2" s="7"/>
      <c r="BQ2" s="7"/>
      <c r="BR2" s="7"/>
    </row>
    <row r="3" spans="1:70" s="4" customFormat="1" ht="91.5" customHeight="1" thickBot="1">
      <c r="B3" s="13"/>
      <c r="C3" s="244" t="s">
        <v>43</v>
      </c>
      <c r="D3" s="431"/>
      <c r="E3" s="497"/>
      <c r="F3" s="245" t="s">
        <v>137</v>
      </c>
      <c r="G3" s="246" t="s">
        <v>138</v>
      </c>
      <c r="H3" s="257" t="s">
        <v>139</v>
      </c>
      <c r="I3" s="245" t="s">
        <v>140</v>
      </c>
      <c r="J3" s="246" t="s">
        <v>141</v>
      </c>
      <c r="K3" s="258" t="s">
        <v>105</v>
      </c>
      <c r="L3" s="452"/>
      <c r="M3" s="457"/>
      <c r="N3" s="495"/>
      <c r="O3" s="495"/>
      <c r="P3" s="495"/>
      <c r="Q3" s="495"/>
      <c r="R3" s="495"/>
      <c r="S3" s="445"/>
      <c r="T3" s="427"/>
      <c r="U3" s="435"/>
      <c r="V3" s="499"/>
      <c r="W3" s="459"/>
      <c r="X3" s="459"/>
      <c r="Y3" s="459"/>
      <c r="Z3" s="470"/>
      <c r="AA3" s="481"/>
      <c r="AB3" s="481"/>
      <c r="AC3" s="503"/>
      <c r="AD3" s="506"/>
      <c r="AE3" s="509"/>
      <c r="AF3" s="512"/>
      <c r="AG3" s="517"/>
      <c r="AH3" s="12"/>
      <c r="AI3" s="514" t="s">
        <v>100</v>
      </c>
      <c r="AJ3" s="515" t="s">
        <v>39</v>
      </c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01" t="s">
        <v>38</v>
      </c>
      <c r="AV3" s="501" t="s">
        <v>102</v>
      </c>
      <c r="AW3" s="501" t="s">
        <v>101</v>
      </c>
      <c r="AX3" s="501" t="s">
        <v>103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7"/>
      <c r="BL3" s="7"/>
      <c r="BM3" s="7"/>
      <c r="BN3" s="7"/>
      <c r="BO3" s="7"/>
      <c r="BP3" s="7"/>
      <c r="BQ3" s="7"/>
      <c r="BR3" s="7"/>
    </row>
    <row r="4" spans="1:70" s="4" customFormat="1" ht="13.5" customHeight="1" thickBot="1">
      <c r="B4" s="1"/>
      <c r="C4" s="254" t="s">
        <v>143</v>
      </c>
      <c r="D4" s="14" t="s">
        <v>14</v>
      </c>
      <c r="E4" s="14" t="s">
        <v>15</v>
      </c>
      <c r="F4" s="254" t="s">
        <v>4</v>
      </c>
      <c r="G4" s="16" t="s">
        <v>5</v>
      </c>
      <c r="H4" s="2" t="s">
        <v>6</v>
      </c>
      <c r="I4" s="10" t="s">
        <v>7</v>
      </c>
      <c r="J4" s="17" t="s">
        <v>8</v>
      </c>
      <c r="K4" s="9" t="s">
        <v>9</v>
      </c>
      <c r="L4" s="11" t="s">
        <v>10</v>
      </c>
      <c r="M4" s="168" t="s">
        <v>11</v>
      </c>
      <c r="N4" s="218" t="s">
        <v>95</v>
      </c>
      <c r="O4" s="219" t="s">
        <v>12</v>
      </c>
      <c r="P4" s="219" t="s">
        <v>13</v>
      </c>
      <c r="Q4" s="219" t="s">
        <v>96</v>
      </c>
      <c r="R4" s="220" t="s">
        <v>97</v>
      </c>
      <c r="S4" s="18" t="s">
        <v>118</v>
      </c>
      <c r="T4" s="15" t="s">
        <v>18</v>
      </c>
      <c r="U4" s="9" t="s">
        <v>19</v>
      </c>
      <c r="V4" s="500"/>
      <c r="W4" s="460"/>
      <c r="X4" s="460"/>
      <c r="Y4" s="460"/>
      <c r="Z4" s="471"/>
      <c r="AA4" s="481"/>
      <c r="AB4" s="481"/>
      <c r="AC4" s="504"/>
      <c r="AD4" s="507"/>
      <c r="AE4" s="510"/>
      <c r="AF4" s="513"/>
      <c r="AG4" s="518"/>
      <c r="AH4" s="12"/>
      <c r="AI4" s="514"/>
      <c r="AJ4" s="21" t="s">
        <v>26</v>
      </c>
      <c r="AK4" s="21" t="s">
        <v>27</v>
      </c>
      <c r="AL4" s="21" t="s">
        <v>28</v>
      </c>
      <c r="AM4" s="21" t="s">
        <v>29</v>
      </c>
      <c r="AN4" s="21" t="s">
        <v>30</v>
      </c>
      <c r="AO4" s="21" t="s">
        <v>31</v>
      </c>
      <c r="AP4" s="21" t="s">
        <v>36</v>
      </c>
      <c r="AQ4" s="21" t="s">
        <v>37</v>
      </c>
      <c r="AR4" s="21" t="s">
        <v>113</v>
      </c>
      <c r="AS4" s="21" t="s">
        <v>114</v>
      </c>
      <c r="AT4" s="21" t="s">
        <v>115</v>
      </c>
      <c r="AU4" s="526"/>
      <c r="AV4" s="501"/>
      <c r="AW4" s="501"/>
      <c r="AX4" s="50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7"/>
      <c r="BL4" s="7"/>
      <c r="BM4" s="7"/>
      <c r="BN4" s="7"/>
      <c r="BO4" s="7"/>
      <c r="BP4" s="7"/>
      <c r="BQ4" s="7"/>
      <c r="BR4" s="7"/>
    </row>
    <row r="5" spans="1:70" ht="13.5" customHeight="1">
      <c r="A5" s="4">
        <f>AX5</f>
        <v>6</v>
      </c>
      <c r="B5" s="208">
        <v>1</v>
      </c>
      <c r="C5" s="209" t="s">
        <v>80</v>
      </c>
      <c r="D5" s="210">
        <f t="shared" ref="D5:D13" si="0">IF(AE5=0,ROUND(E5,0),IF(AE5=1,ROUND(E5-1,0),2))</f>
        <v>2</v>
      </c>
      <c r="E5" s="225">
        <f>(F5*F20+G5*G20+H5*H20+I5*I20+J5*J20+K5*K20+L5*L20+M5*M19)/AE22</f>
        <v>1.2494305694305694</v>
      </c>
      <c r="F5" s="30">
        <v>2</v>
      </c>
      <c r="G5" s="28"/>
      <c r="H5" s="29"/>
      <c r="I5" s="96">
        <v>2</v>
      </c>
      <c r="J5" s="31"/>
      <c r="K5" s="28">
        <f>2+V5*3.4/40</f>
        <v>2</v>
      </c>
      <c r="L5" s="27">
        <f>(N5*N20+O5*O20+P5*P20+Q5*Q20+R5*R20+S5*S20+T5*T20+U5*U20)/AC21</f>
        <v>0.74373626373626378</v>
      </c>
      <c r="M5" s="27">
        <v>4</v>
      </c>
      <c r="N5" s="176"/>
      <c r="O5" s="176"/>
      <c r="P5" s="176"/>
      <c r="Q5" s="176"/>
      <c r="R5" s="177"/>
      <c r="S5" s="30">
        <f>2+(W5+2*AA5+2*AB5)*3.4/38</f>
        <v>2</v>
      </c>
      <c r="T5" s="176">
        <f>5-X5*2/7</f>
        <v>4.4285714285714288</v>
      </c>
      <c r="U5" s="177">
        <f>2.7*(1+(Y5+Z5)/15)</f>
        <v>3.24</v>
      </c>
      <c r="V5" s="171"/>
      <c r="W5" s="172"/>
      <c r="X5" s="172">
        <v>2</v>
      </c>
      <c r="Y5" s="172"/>
      <c r="Z5" s="172">
        <v>3</v>
      </c>
      <c r="AA5" s="172"/>
      <c r="AB5" s="173"/>
      <c r="AC5" s="181">
        <f t="shared" ref="AC5:AC13" si="1">IF(D5&gt;2.5,0,1)</f>
        <v>1</v>
      </c>
      <c r="AD5" s="191"/>
      <c r="AE5" s="164">
        <f t="shared" ref="AE5:AE13" si="2">AI5</f>
        <v>11</v>
      </c>
      <c r="AF5" s="165">
        <f t="shared" ref="AF5:AF13" si="3">AE5-AD5</f>
        <v>11</v>
      </c>
      <c r="AG5" s="38">
        <v>40</v>
      </c>
      <c r="AH5" s="39"/>
      <c r="AI5" s="197">
        <f>SUM(AJ5:AT5)</f>
        <v>11</v>
      </c>
      <c r="AJ5" s="198">
        <f t="shared" ref="AJ5:AM13" si="4">IF(F5&lt;2.6,1,0)</f>
        <v>1</v>
      </c>
      <c r="AK5" s="164">
        <f t="shared" si="4"/>
        <v>1</v>
      </c>
      <c r="AL5" s="165">
        <f t="shared" si="4"/>
        <v>1</v>
      </c>
      <c r="AM5" s="199">
        <f t="shared" si="4"/>
        <v>1</v>
      </c>
      <c r="AN5" s="164">
        <f t="shared" ref="AN5:AN13" si="5">IF(K5&lt;2.6,1,0)</f>
        <v>1</v>
      </c>
      <c r="AO5" s="165">
        <f t="shared" ref="AO5:AO13" si="6">IF(J5&lt;2.6,1,0)</f>
        <v>1</v>
      </c>
      <c r="AP5" s="163">
        <f>IF(N5&lt;2.6,1,0)</f>
        <v>1</v>
      </c>
      <c r="AQ5" s="164">
        <f t="shared" ref="AQ5:AT13" si="7">IF(O5&lt;2.6,1,0)</f>
        <v>1</v>
      </c>
      <c r="AR5" s="164">
        <f t="shared" si="7"/>
        <v>1</v>
      </c>
      <c r="AS5" s="164">
        <f t="shared" si="7"/>
        <v>1</v>
      </c>
      <c r="AT5" s="165">
        <f t="shared" si="7"/>
        <v>1</v>
      </c>
      <c r="AU5" s="44">
        <f>SUM(AP5:AT5)</f>
        <v>5</v>
      </c>
      <c r="AV5" s="46">
        <f t="shared" ref="AV5:AV36" si="8">SUM(AJ5:AL5)</f>
        <v>3</v>
      </c>
      <c r="AW5" s="45">
        <f t="shared" ref="AW5:AW36" si="9">SUM(AM5:AO5)</f>
        <v>3</v>
      </c>
      <c r="AX5" s="46">
        <f>SUM(AV5:AW5)</f>
        <v>6</v>
      </c>
    </row>
    <row r="6" spans="1:70" ht="13.5" customHeight="1">
      <c r="A6" s="4">
        <f t="shared" ref="A6:A13" si="10">AX6</f>
        <v>6</v>
      </c>
      <c r="B6" s="87">
        <v>2</v>
      </c>
      <c r="C6" s="95" t="s">
        <v>81</v>
      </c>
      <c r="D6" s="48">
        <f t="shared" si="0"/>
        <v>2</v>
      </c>
      <c r="E6" s="211">
        <f>(F6*F21+G6*G21+H6*H21+I6*I21+J6*J21+K6*K21+L6*L21+M6*M20)/AE23</f>
        <v>0.52237762237762242</v>
      </c>
      <c r="F6" s="51"/>
      <c r="G6" s="50"/>
      <c r="H6" s="25"/>
      <c r="I6" s="51"/>
      <c r="J6" s="25"/>
      <c r="K6" s="25">
        <f t="shared" ref="K6:K13" si="11">2+V6*3.4/40</f>
        <v>2</v>
      </c>
      <c r="L6" s="51">
        <f>(N6*N21+O6*O21+P6*P21+Q6*Q21+R6*R21+S6*S21+T6*T21+U6*U21)/AC22</f>
        <v>0.74615384615384606</v>
      </c>
      <c r="M6" s="49">
        <v>2</v>
      </c>
      <c r="N6" s="159"/>
      <c r="O6" s="159"/>
      <c r="P6" s="159"/>
      <c r="Q6" s="159"/>
      <c r="R6" s="160"/>
      <c r="S6" s="51">
        <f t="shared" ref="S6:S13" si="12">2+(W6+2*AA6+2*AB6)*3.4/38</f>
        <v>2</v>
      </c>
      <c r="T6" s="252">
        <f t="shared" ref="T6:T13" si="13">5-X6*2/7</f>
        <v>5</v>
      </c>
      <c r="U6" s="160">
        <f t="shared" ref="U6:U13" si="14">2.7*(1+(Y6+Z6)/15)</f>
        <v>2.7</v>
      </c>
      <c r="V6" s="54"/>
      <c r="W6" s="160"/>
      <c r="X6" s="160"/>
      <c r="Y6" s="160"/>
      <c r="Z6" s="160"/>
      <c r="AA6" s="160"/>
      <c r="AB6" s="174"/>
      <c r="AC6" s="49">
        <f t="shared" si="1"/>
        <v>1</v>
      </c>
      <c r="AD6" s="55"/>
      <c r="AE6" s="56">
        <f t="shared" si="2"/>
        <v>11</v>
      </c>
      <c r="AF6" s="57">
        <f t="shared" si="3"/>
        <v>11</v>
      </c>
      <c r="AG6" s="49">
        <f t="shared" ref="AG6:AG18" si="15">AG5</f>
        <v>40</v>
      </c>
      <c r="AH6" s="12"/>
      <c r="AI6" s="200">
        <f t="shared" ref="AI6:AI13" si="16">SUM(AJ6:AT6)</f>
        <v>11</v>
      </c>
      <c r="AJ6" s="58">
        <f t="shared" si="4"/>
        <v>1</v>
      </c>
      <c r="AK6" s="56">
        <f t="shared" si="4"/>
        <v>1</v>
      </c>
      <c r="AL6" s="57">
        <f t="shared" si="4"/>
        <v>1</v>
      </c>
      <c r="AM6" s="44">
        <f t="shared" si="4"/>
        <v>1</v>
      </c>
      <c r="AN6" s="56">
        <f t="shared" si="5"/>
        <v>1</v>
      </c>
      <c r="AO6" s="57">
        <f t="shared" si="6"/>
        <v>1</v>
      </c>
      <c r="AP6" s="65">
        <f t="shared" ref="AP6:AP13" si="17">IF(N6&lt;2.6,1,0)</f>
        <v>1</v>
      </c>
      <c r="AQ6" s="61">
        <f t="shared" si="7"/>
        <v>1</v>
      </c>
      <c r="AR6" s="61">
        <f t="shared" si="7"/>
        <v>1</v>
      </c>
      <c r="AS6" s="61">
        <f t="shared" si="7"/>
        <v>1</v>
      </c>
      <c r="AT6" s="62">
        <f t="shared" si="7"/>
        <v>1</v>
      </c>
      <c r="AU6" s="44">
        <f t="shared" ref="AU6:AU13" si="18">SUM(AP6:AT6)</f>
        <v>5</v>
      </c>
      <c r="AV6" s="46">
        <f t="shared" si="8"/>
        <v>3</v>
      </c>
      <c r="AW6" s="45">
        <f t="shared" si="9"/>
        <v>3</v>
      </c>
      <c r="AX6" s="46">
        <f>SUM(AV6:AW6)</f>
        <v>6</v>
      </c>
    </row>
    <row r="7" spans="1:70" ht="13.5" customHeight="1">
      <c r="A7" s="4">
        <f t="shared" si="10"/>
        <v>4</v>
      </c>
      <c r="B7" s="93">
        <v>3</v>
      </c>
      <c r="C7" s="247" t="s">
        <v>82</v>
      </c>
      <c r="D7" s="26">
        <f t="shared" si="0"/>
        <v>2</v>
      </c>
      <c r="E7" s="212">
        <f t="shared" ref="E7:E18" si="19">(F7*F23+G7*G23+H7*H23+I7*I23+J7*J23+K7*K23+L7*L23+M7*M22)/AE25</f>
        <v>1.6736363636363636</v>
      </c>
      <c r="F7" s="30">
        <v>3.7</v>
      </c>
      <c r="G7" s="28"/>
      <c r="H7" s="29"/>
      <c r="I7" s="96">
        <v>3.4</v>
      </c>
      <c r="J7" s="31"/>
      <c r="K7" s="29">
        <f t="shared" si="11"/>
        <v>2</v>
      </c>
      <c r="L7" s="96">
        <f t="shared" ref="L7:L18" si="20">(N7*N23+O7*O23+P7*P23+Q7*Q23+R7*R23+S7*S23+T7*T23+U7*U23)/AC24</f>
        <v>0.76</v>
      </c>
      <c r="M7" s="27">
        <v>4</v>
      </c>
      <c r="N7" s="32"/>
      <c r="O7" s="32"/>
      <c r="P7" s="32"/>
      <c r="Q7" s="32"/>
      <c r="R7" s="33"/>
      <c r="S7" s="30">
        <f t="shared" si="12"/>
        <v>2</v>
      </c>
      <c r="T7" s="253">
        <f t="shared" si="13"/>
        <v>5</v>
      </c>
      <c r="U7" s="33">
        <f t="shared" si="14"/>
        <v>2.8800000000000003</v>
      </c>
      <c r="V7" s="34"/>
      <c r="W7" s="33"/>
      <c r="X7" s="33"/>
      <c r="Y7" s="33"/>
      <c r="Z7" s="33">
        <v>1</v>
      </c>
      <c r="AA7" s="33"/>
      <c r="AB7" s="175"/>
      <c r="AC7" s="27">
        <f t="shared" si="1"/>
        <v>1</v>
      </c>
      <c r="AD7" s="35"/>
      <c r="AE7" s="36">
        <f t="shared" si="2"/>
        <v>9</v>
      </c>
      <c r="AF7" s="37">
        <f t="shared" si="3"/>
        <v>9</v>
      </c>
      <c r="AG7" s="27">
        <f t="shared" si="15"/>
        <v>40</v>
      </c>
      <c r="AH7" s="12"/>
      <c r="AI7" s="201">
        <f t="shared" si="16"/>
        <v>9</v>
      </c>
      <c r="AJ7" s="40">
        <f t="shared" si="4"/>
        <v>0</v>
      </c>
      <c r="AK7" s="36">
        <f t="shared" si="4"/>
        <v>1</v>
      </c>
      <c r="AL7" s="37">
        <f t="shared" si="4"/>
        <v>1</v>
      </c>
      <c r="AM7" s="41">
        <f t="shared" si="4"/>
        <v>0</v>
      </c>
      <c r="AN7" s="36">
        <f t="shared" si="5"/>
        <v>1</v>
      </c>
      <c r="AO7" s="37">
        <f t="shared" si="6"/>
        <v>1</v>
      </c>
      <c r="AP7" s="43">
        <f t="shared" si="17"/>
        <v>1</v>
      </c>
      <c r="AQ7" s="36">
        <f t="shared" si="7"/>
        <v>1</v>
      </c>
      <c r="AR7" s="36">
        <f t="shared" si="7"/>
        <v>1</v>
      </c>
      <c r="AS7" s="36">
        <f t="shared" si="7"/>
        <v>1</v>
      </c>
      <c r="AT7" s="37">
        <f t="shared" si="7"/>
        <v>1</v>
      </c>
      <c r="AU7" s="44">
        <f t="shared" si="18"/>
        <v>5</v>
      </c>
      <c r="AV7" s="46">
        <f t="shared" si="8"/>
        <v>2</v>
      </c>
      <c r="AW7" s="45">
        <f t="shared" si="9"/>
        <v>2</v>
      </c>
      <c r="AX7" s="46">
        <f t="shared" ref="AX7:AX19" si="21">SUM(AV7:AW7)</f>
        <v>4</v>
      </c>
    </row>
    <row r="8" spans="1:70" ht="13.5" customHeight="1">
      <c r="A8" s="4">
        <f t="shared" si="10"/>
        <v>6</v>
      </c>
      <c r="B8" s="87">
        <v>4</v>
      </c>
      <c r="C8" s="95" t="s">
        <v>83</v>
      </c>
      <c r="D8" s="48">
        <f t="shared" si="0"/>
        <v>2</v>
      </c>
      <c r="E8" s="211">
        <f t="shared" si="19"/>
        <v>0.94051948051948064</v>
      </c>
      <c r="F8" s="51"/>
      <c r="G8" s="50"/>
      <c r="H8" s="25"/>
      <c r="I8" s="51"/>
      <c r="J8" s="25"/>
      <c r="K8" s="25">
        <f t="shared" si="11"/>
        <v>2</v>
      </c>
      <c r="L8" s="51">
        <f t="shared" si="20"/>
        <v>2.3457142857142861</v>
      </c>
      <c r="M8" s="49">
        <v>5</v>
      </c>
      <c r="N8" s="159">
        <v>5</v>
      </c>
      <c r="O8" s="159">
        <v>5</v>
      </c>
      <c r="P8" s="159"/>
      <c r="Q8" s="159"/>
      <c r="R8" s="160"/>
      <c r="S8" s="51">
        <f t="shared" si="12"/>
        <v>2</v>
      </c>
      <c r="T8" s="159">
        <f t="shared" si="13"/>
        <v>4.7142857142857144</v>
      </c>
      <c r="U8" s="160">
        <f t="shared" si="14"/>
        <v>3.78</v>
      </c>
      <c r="V8" s="54"/>
      <c r="W8" s="160"/>
      <c r="X8" s="160">
        <v>1</v>
      </c>
      <c r="Y8" s="160"/>
      <c r="Z8" s="160">
        <v>6</v>
      </c>
      <c r="AA8" s="160"/>
      <c r="AB8" s="174"/>
      <c r="AC8" s="49">
        <f t="shared" si="1"/>
        <v>1</v>
      </c>
      <c r="AD8" s="55"/>
      <c r="AE8" s="56">
        <f t="shared" si="2"/>
        <v>9</v>
      </c>
      <c r="AF8" s="57">
        <f t="shared" si="3"/>
        <v>9</v>
      </c>
      <c r="AG8" s="49">
        <f t="shared" si="15"/>
        <v>40</v>
      </c>
      <c r="AH8" s="39"/>
      <c r="AI8" s="200">
        <f t="shared" si="16"/>
        <v>9</v>
      </c>
      <c r="AJ8" s="58">
        <f t="shared" si="4"/>
        <v>1</v>
      </c>
      <c r="AK8" s="56">
        <f t="shared" si="4"/>
        <v>1</v>
      </c>
      <c r="AL8" s="57">
        <f t="shared" si="4"/>
        <v>1</v>
      </c>
      <c r="AM8" s="44">
        <f t="shared" si="4"/>
        <v>1</v>
      </c>
      <c r="AN8" s="56">
        <f t="shared" si="5"/>
        <v>1</v>
      </c>
      <c r="AO8" s="57">
        <f t="shared" si="6"/>
        <v>1</v>
      </c>
      <c r="AP8" s="65">
        <f t="shared" si="17"/>
        <v>0</v>
      </c>
      <c r="AQ8" s="61">
        <f t="shared" si="7"/>
        <v>0</v>
      </c>
      <c r="AR8" s="61">
        <f t="shared" si="7"/>
        <v>1</v>
      </c>
      <c r="AS8" s="61">
        <f t="shared" si="7"/>
        <v>1</v>
      </c>
      <c r="AT8" s="62">
        <f t="shared" si="7"/>
        <v>1</v>
      </c>
      <c r="AU8" s="44">
        <f t="shared" si="18"/>
        <v>3</v>
      </c>
      <c r="AV8" s="46">
        <f t="shared" si="8"/>
        <v>3</v>
      </c>
      <c r="AW8" s="45">
        <f t="shared" si="9"/>
        <v>3</v>
      </c>
      <c r="AX8" s="46">
        <f t="shared" si="21"/>
        <v>6</v>
      </c>
    </row>
    <row r="9" spans="1:70" ht="13.5" customHeight="1">
      <c r="A9" s="4">
        <f t="shared" si="10"/>
        <v>6</v>
      </c>
      <c r="B9" s="93">
        <v>5</v>
      </c>
      <c r="C9" s="94" t="s">
        <v>84</v>
      </c>
      <c r="D9" s="26">
        <f t="shared" si="0"/>
        <v>2</v>
      </c>
      <c r="E9" s="212">
        <f t="shared" si="19"/>
        <v>1.007932067932068</v>
      </c>
      <c r="F9" s="30"/>
      <c r="G9" s="28"/>
      <c r="H9" s="29"/>
      <c r="I9" s="96"/>
      <c r="J9" s="31"/>
      <c r="K9" s="29">
        <f t="shared" si="11"/>
        <v>2</v>
      </c>
      <c r="L9" s="96">
        <f t="shared" si="20"/>
        <v>3.0872527472527476</v>
      </c>
      <c r="M9" s="27">
        <v>5</v>
      </c>
      <c r="N9" s="32">
        <v>5</v>
      </c>
      <c r="O9" s="32">
        <v>5</v>
      </c>
      <c r="P9" s="32">
        <v>5</v>
      </c>
      <c r="Q9" s="32"/>
      <c r="R9" s="33"/>
      <c r="S9" s="30">
        <f t="shared" si="12"/>
        <v>2</v>
      </c>
      <c r="T9" s="32">
        <f t="shared" si="13"/>
        <v>4.7142857142857144</v>
      </c>
      <c r="U9" s="33">
        <f t="shared" si="14"/>
        <v>3.42</v>
      </c>
      <c r="V9" s="34"/>
      <c r="W9" s="33"/>
      <c r="X9" s="33">
        <v>1</v>
      </c>
      <c r="Y9" s="33"/>
      <c r="Z9" s="33">
        <v>4</v>
      </c>
      <c r="AA9" s="33"/>
      <c r="AB9" s="175"/>
      <c r="AC9" s="27">
        <f t="shared" si="1"/>
        <v>1</v>
      </c>
      <c r="AD9" s="35"/>
      <c r="AE9" s="36">
        <f t="shared" si="2"/>
        <v>8</v>
      </c>
      <c r="AF9" s="37">
        <f t="shared" si="3"/>
        <v>8</v>
      </c>
      <c r="AG9" s="27">
        <f t="shared" si="15"/>
        <v>40</v>
      </c>
      <c r="AH9" s="12"/>
      <c r="AI9" s="201">
        <f t="shared" si="16"/>
        <v>8</v>
      </c>
      <c r="AJ9" s="40">
        <f t="shared" si="4"/>
        <v>1</v>
      </c>
      <c r="AK9" s="36">
        <f t="shared" si="4"/>
        <v>1</v>
      </c>
      <c r="AL9" s="37">
        <f t="shared" si="4"/>
        <v>1</v>
      </c>
      <c r="AM9" s="41">
        <f t="shared" si="4"/>
        <v>1</v>
      </c>
      <c r="AN9" s="36">
        <f t="shared" si="5"/>
        <v>1</v>
      </c>
      <c r="AO9" s="37">
        <f t="shared" si="6"/>
        <v>1</v>
      </c>
      <c r="AP9" s="43">
        <f t="shared" si="17"/>
        <v>0</v>
      </c>
      <c r="AQ9" s="36">
        <f t="shared" si="7"/>
        <v>0</v>
      </c>
      <c r="AR9" s="36">
        <f t="shared" si="7"/>
        <v>0</v>
      </c>
      <c r="AS9" s="36">
        <f t="shared" si="7"/>
        <v>1</v>
      </c>
      <c r="AT9" s="37">
        <f t="shared" si="7"/>
        <v>1</v>
      </c>
      <c r="AU9" s="44">
        <f t="shared" si="18"/>
        <v>2</v>
      </c>
      <c r="AV9" s="46">
        <f t="shared" si="8"/>
        <v>3</v>
      </c>
      <c r="AW9" s="45">
        <f t="shared" si="9"/>
        <v>3</v>
      </c>
      <c r="AX9" s="46">
        <f t="shared" si="21"/>
        <v>6</v>
      </c>
    </row>
    <row r="10" spans="1:70" ht="13.5" customHeight="1">
      <c r="A10" s="4">
        <f t="shared" si="10"/>
        <v>6</v>
      </c>
      <c r="B10" s="87">
        <v>6</v>
      </c>
      <c r="C10" s="95" t="s">
        <v>85</v>
      </c>
      <c r="D10" s="48">
        <f t="shared" si="0"/>
        <v>2</v>
      </c>
      <c r="E10" s="211">
        <f t="shared" si="19"/>
        <v>0.61506493506493498</v>
      </c>
      <c r="F10" s="51"/>
      <c r="G10" s="50"/>
      <c r="H10" s="25"/>
      <c r="I10" s="51"/>
      <c r="J10" s="25"/>
      <c r="K10" s="25">
        <f t="shared" si="11"/>
        <v>2</v>
      </c>
      <c r="L10" s="51">
        <f t="shared" si="20"/>
        <v>0.76571428571428568</v>
      </c>
      <c r="M10" s="49">
        <v>3</v>
      </c>
      <c r="N10" s="159"/>
      <c r="O10" s="159"/>
      <c r="P10" s="159"/>
      <c r="Q10" s="159"/>
      <c r="R10" s="160"/>
      <c r="S10" s="51">
        <f t="shared" si="12"/>
        <v>2</v>
      </c>
      <c r="T10" s="159">
        <f t="shared" si="13"/>
        <v>4.7142857142857144</v>
      </c>
      <c r="U10" s="160">
        <f t="shared" si="14"/>
        <v>3.24</v>
      </c>
      <c r="V10" s="54"/>
      <c r="W10" s="160"/>
      <c r="X10" s="160">
        <v>1</v>
      </c>
      <c r="Y10" s="160"/>
      <c r="Z10" s="160">
        <v>3</v>
      </c>
      <c r="AA10" s="160"/>
      <c r="AB10" s="174"/>
      <c r="AC10" s="49">
        <f t="shared" si="1"/>
        <v>1</v>
      </c>
      <c r="AD10" s="55"/>
      <c r="AE10" s="56">
        <f t="shared" si="2"/>
        <v>11</v>
      </c>
      <c r="AF10" s="57">
        <f t="shared" si="3"/>
        <v>11</v>
      </c>
      <c r="AG10" s="49">
        <f t="shared" si="15"/>
        <v>40</v>
      </c>
      <c r="AH10" s="39"/>
      <c r="AI10" s="200">
        <f t="shared" si="16"/>
        <v>11</v>
      </c>
      <c r="AJ10" s="58">
        <f t="shared" si="4"/>
        <v>1</v>
      </c>
      <c r="AK10" s="56">
        <f t="shared" si="4"/>
        <v>1</v>
      </c>
      <c r="AL10" s="57">
        <f t="shared" si="4"/>
        <v>1</v>
      </c>
      <c r="AM10" s="44">
        <f t="shared" si="4"/>
        <v>1</v>
      </c>
      <c r="AN10" s="56">
        <f t="shared" si="5"/>
        <v>1</v>
      </c>
      <c r="AO10" s="57">
        <f t="shared" si="6"/>
        <v>1</v>
      </c>
      <c r="AP10" s="65">
        <f t="shared" si="17"/>
        <v>1</v>
      </c>
      <c r="AQ10" s="61">
        <f t="shared" si="7"/>
        <v>1</v>
      </c>
      <c r="AR10" s="61">
        <f t="shared" si="7"/>
        <v>1</v>
      </c>
      <c r="AS10" s="61">
        <f t="shared" si="7"/>
        <v>1</v>
      </c>
      <c r="AT10" s="62">
        <f t="shared" si="7"/>
        <v>1</v>
      </c>
      <c r="AU10" s="44">
        <f t="shared" si="18"/>
        <v>5</v>
      </c>
      <c r="AV10" s="46">
        <f t="shared" si="8"/>
        <v>3</v>
      </c>
      <c r="AW10" s="45">
        <f t="shared" si="9"/>
        <v>3</v>
      </c>
      <c r="AX10" s="46">
        <f t="shared" si="21"/>
        <v>6</v>
      </c>
    </row>
    <row r="11" spans="1:70" ht="13.5" customHeight="1">
      <c r="A11" s="4">
        <f t="shared" si="10"/>
        <v>6</v>
      </c>
      <c r="B11" s="93">
        <v>7</v>
      </c>
      <c r="C11" s="94" t="s">
        <v>86</v>
      </c>
      <c r="D11" s="26">
        <f t="shared" si="0"/>
        <v>2</v>
      </c>
      <c r="E11" s="212">
        <f t="shared" si="19"/>
        <v>0.94</v>
      </c>
      <c r="F11" s="30"/>
      <c r="G11" s="28"/>
      <c r="H11" s="29"/>
      <c r="I11" s="96"/>
      <c r="J11" s="31"/>
      <c r="K11" s="29">
        <f t="shared" si="11"/>
        <v>2</v>
      </c>
      <c r="L11" s="96">
        <f t="shared" si="20"/>
        <v>2.3400000000000003</v>
      </c>
      <c r="M11" s="27">
        <v>5</v>
      </c>
      <c r="N11" s="32">
        <v>5</v>
      </c>
      <c r="O11" s="32">
        <v>5</v>
      </c>
      <c r="P11" s="32"/>
      <c r="Q11" s="32"/>
      <c r="R11" s="33"/>
      <c r="S11" s="30">
        <f t="shared" si="12"/>
        <v>2</v>
      </c>
      <c r="T11" s="253">
        <f t="shared" si="13"/>
        <v>5</v>
      </c>
      <c r="U11" s="33">
        <f t="shared" si="14"/>
        <v>3.42</v>
      </c>
      <c r="V11" s="34"/>
      <c r="W11" s="33"/>
      <c r="X11" s="33"/>
      <c r="Y11" s="33"/>
      <c r="Z11" s="33">
        <v>4</v>
      </c>
      <c r="AA11" s="33"/>
      <c r="AB11" s="175"/>
      <c r="AC11" s="27">
        <f t="shared" si="1"/>
        <v>1</v>
      </c>
      <c r="AD11" s="35"/>
      <c r="AE11" s="36">
        <f t="shared" si="2"/>
        <v>9</v>
      </c>
      <c r="AF11" s="37">
        <f t="shared" si="3"/>
        <v>9</v>
      </c>
      <c r="AG11" s="27">
        <f t="shared" si="15"/>
        <v>40</v>
      </c>
      <c r="AH11" s="12"/>
      <c r="AI11" s="201">
        <f t="shared" si="16"/>
        <v>9</v>
      </c>
      <c r="AJ11" s="40">
        <f t="shared" si="4"/>
        <v>1</v>
      </c>
      <c r="AK11" s="36">
        <f t="shared" si="4"/>
        <v>1</v>
      </c>
      <c r="AL11" s="37">
        <f t="shared" si="4"/>
        <v>1</v>
      </c>
      <c r="AM11" s="41">
        <f t="shared" si="4"/>
        <v>1</v>
      </c>
      <c r="AN11" s="36">
        <f t="shared" si="5"/>
        <v>1</v>
      </c>
      <c r="AO11" s="37">
        <f t="shared" si="6"/>
        <v>1</v>
      </c>
      <c r="AP11" s="43">
        <f t="shared" si="17"/>
        <v>0</v>
      </c>
      <c r="AQ11" s="36">
        <f t="shared" si="7"/>
        <v>0</v>
      </c>
      <c r="AR11" s="36">
        <f t="shared" si="7"/>
        <v>1</v>
      </c>
      <c r="AS11" s="36">
        <f t="shared" si="7"/>
        <v>1</v>
      </c>
      <c r="AT11" s="37">
        <f t="shared" si="7"/>
        <v>1</v>
      </c>
      <c r="AU11" s="44">
        <f t="shared" si="18"/>
        <v>3</v>
      </c>
      <c r="AV11" s="46">
        <f t="shared" si="8"/>
        <v>3</v>
      </c>
      <c r="AW11" s="45">
        <f t="shared" si="9"/>
        <v>3</v>
      </c>
      <c r="AX11" s="46">
        <f t="shared" si="21"/>
        <v>6</v>
      </c>
    </row>
    <row r="12" spans="1:70" ht="13.5" customHeight="1">
      <c r="A12" s="4">
        <f t="shared" si="10"/>
        <v>5</v>
      </c>
      <c r="B12" s="87">
        <v>8</v>
      </c>
      <c r="C12" s="95" t="s">
        <v>87</v>
      </c>
      <c r="D12" s="48">
        <f t="shared" si="0"/>
        <v>2</v>
      </c>
      <c r="E12" s="211">
        <f t="shared" si="19"/>
        <v>1.6697502497502499</v>
      </c>
      <c r="F12" s="51">
        <v>2</v>
      </c>
      <c r="G12" s="50"/>
      <c r="H12" s="25"/>
      <c r="I12" s="51">
        <v>4</v>
      </c>
      <c r="J12" s="25"/>
      <c r="K12" s="25">
        <f t="shared" si="11"/>
        <v>2</v>
      </c>
      <c r="L12" s="51">
        <f t="shared" si="20"/>
        <v>1.3672527472527471</v>
      </c>
      <c r="M12" s="49">
        <v>5</v>
      </c>
      <c r="N12" s="159">
        <v>4</v>
      </c>
      <c r="O12" s="159"/>
      <c r="P12" s="159"/>
      <c r="Q12" s="159"/>
      <c r="R12" s="160"/>
      <c r="S12" s="51">
        <f t="shared" si="12"/>
        <v>2</v>
      </c>
      <c r="T12" s="159">
        <f t="shared" si="13"/>
        <v>4.7142857142857144</v>
      </c>
      <c r="U12" s="160">
        <f t="shared" si="14"/>
        <v>3.06</v>
      </c>
      <c r="V12" s="54"/>
      <c r="W12" s="160"/>
      <c r="X12" s="160">
        <v>1</v>
      </c>
      <c r="Y12" s="160"/>
      <c r="Z12" s="160">
        <v>2</v>
      </c>
      <c r="AA12" s="160"/>
      <c r="AB12" s="174"/>
      <c r="AC12" s="49">
        <f t="shared" si="1"/>
        <v>1</v>
      </c>
      <c r="AD12" s="55"/>
      <c r="AE12" s="56">
        <f t="shared" si="2"/>
        <v>9</v>
      </c>
      <c r="AF12" s="57">
        <f t="shared" si="3"/>
        <v>9</v>
      </c>
      <c r="AG12" s="49">
        <f t="shared" si="15"/>
        <v>40</v>
      </c>
      <c r="AH12" s="39"/>
      <c r="AI12" s="200">
        <f t="shared" si="16"/>
        <v>9</v>
      </c>
      <c r="AJ12" s="58">
        <f t="shared" si="4"/>
        <v>1</v>
      </c>
      <c r="AK12" s="56">
        <f t="shared" si="4"/>
        <v>1</v>
      </c>
      <c r="AL12" s="57">
        <f t="shared" si="4"/>
        <v>1</v>
      </c>
      <c r="AM12" s="44">
        <f t="shared" si="4"/>
        <v>0</v>
      </c>
      <c r="AN12" s="56">
        <f t="shared" si="5"/>
        <v>1</v>
      </c>
      <c r="AO12" s="57">
        <f t="shared" si="6"/>
        <v>1</v>
      </c>
      <c r="AP12" s="65">
        <f t="shared" si="17"/>
        <v>0</v>
      </c>
      <c r="AQ12" s="61">
        <f t="shared" si="7"/>
        <v>1</v>
      </c>
      <c r="AR12" s="61">
        <f t="shared" si="7"/>
        <v>1</v>
      </c>
      <c r="AS12" s="61">
        <f t="shared" si="7"/>
        <v>1</v>
      </c>
      <c r="AT12" s="62">
        <f t="shared" si="7"/>
        <v>1</v>
      </c>
      <c r="AU12" s="44">
        <f t="shared" si="18"/>
        <v>4</v>
      </c>
      <c r="AV12" s="46">
        <f t="shared" si="8"/>
        <v>3</v>
      </c>
      <c r="AW12" s="45">
        <f t="shared" si="9"/>
        <v>2</v>
      </c>
      <c r="AX12" s="46">
        <f t="shared" si="21"/>
        <v>5</v>
      </c>
    </row>
    <row r="13" spans="1:70" ht="13.5" customHeight="1">
      <c r="A13" s="4">
        <f t="shared" si="10"/>
        <v>5</v>
      </c>
      <c r="B13" s="93">
        <v>9</v>
      </c>
      <c r="C13" s="94" t="s">
        <v>88</v>
      </c>
      <c r="D13" s="26">
        <f t="shared" si="0"/>
        <v>2</v>
      </c>
      <c r="E13" s="212">
        <f t="shared" si="19"/>
        <v>1.7572027972027973</v>
      </c>
      <c r="F13" s="30">
        <v>5</v>
      </c>
      <c r="G13" s="28"/>
      <c r="H13" s="29"/>
      <c r="I13" s="96">
        <v>2</v>
      </c>
      <c r="J13" s="31"/>
      <c r="K13" s="29">
        <f t="shared" si="11"/>
        <v>2</v>
      </c>
      <c r="L13" s="96">
        <f t="shared" si="20"/>
        <v>0.82923076923076922</v>
      </c>
      <c r="M13" s="27">
        <v>5</v>
      </c>
      <c r="N13" s="32"/>
      <c r="O13" s="32"/>
      <c r="P13" s="32"/>
      <c r="Q13" s="32"/>
      <c r="R13" s="33"/>
      <c r="S13" s="30">
        <f t="shared" si="12"/>
        <v>2</v>
      </c>
      <c r="T13" s="32">
        <f t="shared" si="13"/>
        <v>5</v>
      </c>
      <c r="U13" s="33">
        <f t="shared" si="14"/>
        <v>3.78</v>
      </c>
      <c r="V13" s="34"/>
      <c r="W13" s="33"/>
      <c r="X13" s="33"/>
      <c r="Y13" s="33"/>
      <c r="Z13" s="33">
        <v>6</v>
      </c>
      <c r="AA13" s="33"/>
      <c r="AB13" s="175"/>
      <c r="AC13" s="27">
        <f t="shared" si="1"/>
        <v>1</v>
      </c>
      <c r="AD13" s="35"/>
      <c r="AE13" s="36">
        <f t="shared" si="2"/>
        <v>10</v>
      </c>
      <c r="AF13" s="37">
        <f t="shared" si="3"/>
        <v>10</v>
      </c>
      <c r="AG13" s="27">
        <f t="shared" si="15"/>
        <v>40</v>
      </c>
      <c r="AH13" s="12"/>
      <c r="AI13" s="201">
        <f t="shared" si="16"/>
        <v>10</v>
      </c>
      <c r="AJ13" s="40">
        <f t="shared" si="4"/>
        <v>0</v>
      </c>
      <c r="AK13" s="36">
        <f t="shared" si="4"/>
        <v>1</v>
      </c>
      <c r="AL13" s="37">
        <f t="shared" si="4"/>
        <v>1</v>
      </c>
      <c r="AM13" s="41">
        <f t="shared" si="4"/>
        <v>1</v>
      </c>
      <c r="AN13" s="36">
        <f t="shared" si="5"/>
        <v>1</v>
      </c>
      <c r="AO13" s="37">
        <f t="shared" si="6"/>
        <v>1</v>
      </c>
      <c r="AP13" s="43">
        <f t="shared" si="17"/>
        <v>1</v>
      </c>
      <c r="AQ13" s="36">
        <f t="shared" si="7"/>
        <v>1</v>
      </c>
      <c r="AR13" s="36">
        <f t="shared" si="7"/>
        <v>1</v>
      </c>
      <c r="AS13" s="36">
        <f t="shared" si="7"/>
        <v>1</v>
      </c>
      <c r="AT13" s="37">
        <f t="shared" si="7"/>
        <v>1</v>
      </c>
      <c r="AU13" s="44">
        <f t="shared" si="18"/>
        <v>5</v>
      </c>
      <c r="AV13" s="46">
        <f t="shared" si="8"/>
        <v>2</v>
      </c>
      <c r="AW13" s="45">
        <f t="shared" si="9"/>
        <v>3</v>
      </c>
      <c r="AX13" s="46">
        <f t="shared" si="21"/>
        <v>5</v>
      </c>
    </row>
    <row r="14" spans="1:70" ht="13.5" customHeight="1">
      <c r="A14" s="4">
        <f t="shared" ref="A14" si="22">AX14</f>
        <v>5</v>
      </c>
      <c r="B14" s="87">
        <v>10</v>
      </c>
      <c r="C14" s="95" t="s">
        <v>89</v>
      </c>
      <c r="D14" s="48">
        <f t="shared" ref="D14" si="23">IF(AE14=0,ROUND(E14,0),IF(AE14=1,ROUND(E14-1,0),2))</f>
        <v>2</v>
      </c>
      <c r="E14" s="211">
        <f t="shared" si="19"/>
        <v>1.7572027972027973</v>
      </c>
      <c r="F14" s="51">
        <v>5</v>
      </c>
      <c r="G14" s="50"/>
      <c r="H14" s="25"/>
      <c r="I14" s="51">
        <v>2</v>
      </c>
      <c r="J14" s="25"/>
      <c r="K14" s="25">
        <f t="shared" ref="K14" si="24">2+V14*3.4/40</f>
        <v>2</v>
      </c>
      <c r="L14" s="51">
        <f t="shared" si="20"/>
        <v>0.82923076923076922</v>
      </c>
      <c r="M14" s="49">
        <v>5</v>
      </c>
      <c r="N14" s="159"/>
      <c r="O14" s="159"/>
      <c r="P14" s="159"/>
      <c r="Q14" s="159"/>
      <c r="R14" s="160"/>
      <c r="S14" s="51">
        <f t="shared" ref="S14" si="25">2+(W14+2*AA14+2*AB14)*3.4/38</f>
        <v>2</v>
      </c>
      <c r="T14" s="159">
        <f t="shared" ref="T14" si="26">5-X14*2/7</f>
        <v>5</v>
      </c>
      <c r="U14" s="160">
        <f t="shared" ref="U14" si="27">2.7*(1+(Y14+Z14)/15)</f>
        <v>3.78</v>
      </c>
      <c r="V14" s="54"/>
      <c r="W14" s="160"/>
      <c r="X14" s="160"/>
      <c r="Y14" s="160"/>
      <c r="Z14" s="160">
        <v>6</v>
      </c>
      <c r="AA14" s="160"/>
      <c r="AB14" s="174"/>
      <c r="AC14" s="49">
        <f t="shared" ref="AC14" si="28">IF(D14&gt;2.5,0,1)</f>
        <v>1</v>
      </c>
      <c r="AD14" s="55"/>
      <c r="AE14" s="56">
        <f t="shared" ref="AE14" si="29">AI14</f>
        <v>10</v>
      </c>
      <c r="AF14" s="57">
        <f t="shared" ref="AF14" si="30">AE14-AD14</f>
        <v>10</v>
      </c>
      <c r="AG14" s="49">
        <f t="shared" si="15"/>
        <v>40</v>
      </c>
      <c r="AH14" s="12"/>
      <c r="AI14" s="201">
        <f t="shared" ref="AI14" si="31">SUM(AJ14:AT14)</f>
        <v>10</v>
      </c>
      <c r="AJ14" s="40">
        <f t="shared" ref="AJ14" si="32">IF(F14&lt;2.6,1,0)</f>
        <v>0</v>
      </c>
      <c r="AK14" s="36">
        <f t="shared" ref="AK14" si="33">IF(G14&lt;2.6,1,0)</f>
        <v>1</v>
      </c>
      <c r="AL14" s="37">
        <f t="shared" ref="AL14" si="34">IF(H14&lt;2.6,1,0)</f>
        <v>1</v>
      </c>
      <c r="AM14" s="41">
        <f t="shared" ref="AM14" si="35">IF(I14&lt;2.6,1,0)</f>
        <v>1</v>
      </c>
      <c r="AN14" s="36">
        <f t="shared" ref="AN14" si="36">IF(K14&lt;2.6,1,0)</f>
        <v>1</v>
      </c>
      <c r="AO14" s="37">
        <f t="shared" ref="AO14" si="37">IF(J14&lt;2.6,1,0)</f>
        <v>1</v>
      </c>
      <c r="AP14" s="43">
        <f t="shared" ref="AP14" si="38">IF(N14&lt;2.6,1,0)</f>
        <v>1</v>
      </c>
      <c r="AQ14" s="36">
        <f t="shared" ref="AQ14" si="39">IF(O14&lt;2.6,1,0)</f>
        <v>1</v>
      </c>
      <c r="AR14" s="36">
        <f t="shared" ref="AR14" si="40">IF(P14&lt;2.6,1,0)</f>
        <v>1</v>
      </c>
      <c r="AS14" s="36">
        <f t="shared" ref="AS14" si="41">IF(Q14&lt;2.6,1,0)</f>
        <v>1</v>
      </c>
      <c r="AT14" s="37">
        <f t="shared" ref="AT14" si="42">IF(R14&lt;2.6,1,0)</f>
        <v>1</v>
      </c>
      <c r="AU14" s="44">
        <f t="shared" ref="AU14" si="43">SUM(AP14:AT14)</f>
        <v>5</v>
      </c>
      <c r="AV14" s="46">
        <f t="shared" ref="AV14" si="44">SUM(AJ14:AL14)</f>
        <v>2</v>
      </c>
      <c r="AW14" s="45">
        <f t="shared" ref="AW14" si="45">SUM(AM14:AO14)</f>
        <v>3</v>
      </c>
      <c r="AX14" s="46">
        <f t="shared" ref="AX14" si="46">SUM(AV14:AW14)</f>
        <v>5</v>
      </c>
    </row>
    <row r="15" spans="1:70" ht="13.5" customHeight="1">
      <c r="A15" s="4">
        <f t="shared" ref="A15:A18" si="47">AX15</f>
        <v>5</v>
      </c>
      <c r="B15" s="93">
        <v>11</v>
      </c>
      <c r="C15" s="94" t="s">
        <v>90</v>
      </c>
      <c r="D15" s="26">
        <f t="shared" ref="D15:D18" si="48">IF(AE15=0,ROUND(E15,0),IF(AE15=1,ROUND(E15-1,0),2))</f>
        <v>2</v>
      </c>
      <c r="E15" s="212">
        <f t="shared" si="19"/>
        <v>1.7572027972027973</v>
      </c>
      <c r="F15" s="30">
        <v>5</v>
      </c>
      <c r="G15" s="28"/>
      <c r="H15" s="29"/>
      <c r="I15" s="96">
        <v>2</v>
      </c>
      <c r="J15" s="31"/>
      <c r="K15" s="29">
        <f t="shared" ref="K15:K18" si="49">2+V15*3.4/40</f>
        <v>2</v>
      </c>
      <c r="L15" s="96">
        <f t="shared" si="20"/>
        <v>0.82923076923076922</v>
      </c>
      <c r="M15" s="27">
        <v>5</v>
      </c>
      <c r="N15" s="32"/>
      <c r="O15" s="32"/>
      <c r="P15" s="32"/>
      <c r="Q15" s="32"/>
      <c r="R15" s="33"/>
      <c r="S15" s="30">
        <f t="shared" ref="S15:S18" si="50">2+(W15+2*AA15+2*AB15)*3.4/38</f>
        <v>2</v>
      </c>
      <c r="T15" s="32">
        <f t="shared" ref="T15:T18" si="51">5-X15*2/7</f>
        <v>5</v>
      </c>
      <c r="U15" s="33">
        <f t="shared" ref="U15:U18" si="52">2.7*(1+(Y15+Z15)/15)</f>
        <v>3.78</v>
      </c>
      <c r="V15" s="34"/>
      <c r="W15" s="33"/>
      <c r="X15" s="33"/>
      <c r="Y15" s="33"/>
      <c r="Z15" s="33">
        <v>6</v>
      </c>
      <c r="AA15" s="33"/>
      <c r="AB15" s="175"/>
      <c r="AC15" s="27">
        <f t="shared" ref="AC15:AC18" si="53">IF(D15&gt;2.5,0,1)</f>
        <v>1</v>
      </c>
      <c r="AD15" s="35"/>
      <c r="AE15" s="36">
        <f t="shared" ref="AE15:AE18" si="54">AI15</f>
        <v>10</v>
      </c>
      <c r="AF15" s="37">
        <f t="shared" ref="AF15:AF18" si="55">AE15-AD15</f>
        <v>10</v>
      </c>
      <c r="AG15" s="27">
        <f t="shared" si="15"/>
        <v>40</v>
      </c>
      <c r="AH15" s="12"/>
      <c r="AI15" s="201">
        <f t="shared" ref="AI15:AI18" si="56">SUM(AJ15:AT15)</f>
        <v>10</v>
      </c>
      <c r="AJ15" s="40">
        <f t="shared" ref="AJ15:AJ18" si="57">IF(F15&lt;2.6,1,0)</f>
        <v>0</v>
      </c>
      <c r="AK15" s="36">
        <f t="shared" ref="AK15:AK18" si="58">IF(G15&lt;2.6,1,0)</f>
        <v>1</v>
      </c>
      <c r="AL15" s="37">
        <f t="shared" ref="AL15:AL18" si="59">IF(H15&lt;2.6,1,0)</f>
        <v>1</v>
      </c>
      <c r="AM15" s="41">
        <f t="shared" ref="AM15:AM18" si="60">IF(I15&lt;2.6,1,0)</f>
        <v>1</v>
      </c>
      <c r="AN15" s="36">
        <f t="shared" ref="AN15:AN18" si="61">IF(K15&lt;2.6,1,0)</f>
        <v>1</v>
      </c>
      <c r="AO15" s="37">
        <f t="shared" ref="AO15:AO18" si="62">IF(J15&lt;2.6,1,0)</f>
        <v>1</v>
      </c>
      <c r="AP15" s="43">
        <f t="shared" ref="AP15:AP18" si="63">IF(N15&lt;2.6,1,0)</f>
        <v>1</v>
      </c>
      <c r="AQ15" s="36">
        <f t="shared" ref="AQ15:AQ18" si="64">IF(O15&lt;2.6,1,0)</f>
        <v>1</v>
      </c>
      <c r="AR15" s="36">
        <f t="shared" ref="AR15:AR18" si="65">IF(P15&lt;2.6,1,0)</f>
        <v>1</v>
      </c>
      <c r="AS15" s="36">
        <f t="shared" ref="AS15:AS18" si="66">IF(Q15&lt;2.6,1,0)</f>
        <v>1</v>
      </c>
      <c r="AT15" s="37">
        <f t="shared" ref="AT15:AT18" si="67">IF(R15&lt;2.6,1,0)</f>
        <v>1</v>
      </c>
      <c r="AU15" s="44">
        <f t="shared" ref="AU15:AU18" si="68">SUM(AP15:AT15)</f>
        <v>5</v>
      </c>
      <c r="AV15" s="46">
        <f t="shared" ref="AV15:AV18" si="69">SUM(AJ15:AL15)</f>
        <v>2</v>
      </c>
      <c r="AW15" s="45">
        <f t="shared" ref="AW15:AW18" si="70">SUM(AM15:AO15)</f>
        <v>3</v>
      </c>
      <c r="AX15" s="46">
        <f t="shared" ref="AX15:AX18" si="71">SUM(AV15:AW15)</f>
        <v>5</v>
      </c>
    </row>
    <row r="16" spans="1:70" ht="13.5" customHeight="1">
      <c r="A16" s="4">
        <f t="shared" si="47"/>
        <v>5</v>
      </c>
      <c r="B16" s="87">
        <v>12</v>
      </c>
      <c r="C16" s="95" t="s">
        <v>91</v>
      </c>
      <c r="D16" s="48">
        <f t="shared" si="48"/>
        <v>2</v>
      </c>
      <c r="E16" s="211">
        <f t="shared" si="19"/>
        <v>1.7572027972027973</v>
      </c>
      <c r="F16" s="51">
        <v>5</v>
      </c>
      <c r="G16" s="50"/>
      <c r="H16" s="25"/>
      <c r="I16" s="51">
        <v>2</v>
      </c>
      <c r="J16" s="25"/>
      <c r="K16" s="25">
        <f t="shared" si="49"/>
        <v>2</v>
      </c>
      <c r="L16" s="51">
        <f t="shared" si="20"/>
        <v>0.82923076923076922</v>
      </c>
      <c r="M16" s="49">
        <v>5</v>
      </c>
      <c r="N16" s="159"/>
      <c r="O16" s="159"/>
      <c r="P16" s="159"/>
      <c r="Q16" s="159"/>
      <c r="R16" s="160"/>
      <c r="S16" s="51">
        <f t="shared" si="50"/>
        <v>2</v>
      </c>
      <c r="T16" s="159">
        <f t="shared" si="51"/>
        <v>5</v>
      </c>
      <c r="U16" s="160">
        <f t="shared" si="52"/>
        <v>3.78</v>
      </c>
      <c r="V16" s="54"/>
      <c r="W16" s="160"/>
      <c r="X16" s="160"/>
      <c r="Y16" s="160"/>
      <c r="Z16" s="160">
        <v>6</v>
      </c>
      <c r="AA16" s="160"/>
      <c r="AB16" s="174"/>
      <c r="AC16" s="49">
        <f t="shared" si="53"/>
        <v>1</v>
      </c>
      <c r="AD16" s="55"/>
      <c r="AE16" s="56">
        <f t="shared" si="54"/>
        <v>10</v>
      </c>
      <c r="AF16" s="57">
        <f t="shared" si="55"/>
        <v>10</v>
      </c>
      <c r="AG16" s="49">
        <f t="shared" si="15"/>
        <v>40</v>
      </c>
      <c r="AH16" s="12"/>
      <c r="AI16" s="201">
        <f t="shared" si="56"/>
        <v>10</v>
      </c>
      <c r="AJ16" s="40">
        <f t="shared" si="57"/>
        <v>0</v>
      </c>
      <c r="AK16" s="36">
        <f t="shared" si="58"/>
        <v>1</v>
      </c>
      <c r="AL16" s="37">
        <f t="shared" si="59"/>
        <v>1</v>
      </c>
      <c r="AM16" s="41">
        <f t="shared" si="60"/>
        <v>1</v>
      </c>
      <c r="AN16" s="36">
        <f t="shared" si="61"/>
        <v>1</v>
      </c>
      <c r="AO16" s="37">
        <f t="shared" si="62"/>
        <v>1</v>
      </c>
      <c r="AP16" s="43">
        <f t="shared" si="63"/>
        <v>1</v>
      </c>
      <c r="AQ16" s="36">
        <f t="shared" si="64"/>
        <v>1</v>
      </c>
      <c r="AR16" s="36">
        <f t="shared" si="65"/>
        <v>1</v>
      </c>
      <c r="AS16" s="36">
        <f t="shared" si="66"/>
        <v>1</v>
      </c>
      <c r="AT16" s="37">
        <f t="shared" si="67"/>
        <v>1</v>
      </c>
      <c r="AU16" s="44">
        <f t="shared" si="68"/>
        <v>5</v>
      </c>
      <c r="AV16" s="46">
        <f t="shared" si="69"/>
        <v>2</v>
      </c>
      <c r="AW16" s="45">
        <f t="shared" si="70"/>
        <v>3</v>
      </c>
      <c r="AX16" s="46">
        <f t="shared" si="71"/>
        <v>5</v>
      </c>
    </row>
    <row r="17" spans="1:50" ht="13.5" customHeight="1">
      <c r="A17" s="4">
        <f t="shared" si="47"/>
        <v>5</v>
      </c>
      <c r="B17" s="93">
        <v>13</v>
      </c>
      <c r="C17" s="94" t="s">
        <v>92</v>
      </c>
      <c r="D17" s="26">
        <f t="shared" si="48"/>
        <v>2</v>
      </c>
      <c r="E17" s="212">
        <f t="shared" si="19"/>
        <v>1.7572027972027973</v>
      </c>
      <c r="F17" s="30">
        <v>5</v>
      </c>
      <c r="G17" s="28"/>
      <c r="H17" s="29"/>
      <c r="I17" s="96">
        <v>2</v>
      </c>
      <c r="J17" s="31"/>
      <c r="K17" s="29">
        <f t="shared" si="49"/>
        <v>2</v>
      </c>
      <c r="L17" s="96">
        <f t="shared" si="20"/>
        <v>0.82923076923076922</v>
      </c>
      <c r="M17" s="27">
        <v>5</v>
      </c>
      <c r="N17" s="32"/>
      <c r="O17" s="32"/>
      <c r="P17" s="32"/>
      <c r="Q17" s="32"/>
      <c r="R17" s="33"/>
      <c r="S17" s="30">
        <f t="shared" si="50"/>
        <v>2</v>
      </c>
      <c r="T17" s="32">
        <f t="shared" si="51"/>
        <v>5</v>
      </c>
      <c r="U17" s="33">
        <f t="shared" si="52"/>
        <v>3.78</v>
      </c>
      <c r="V17" s="34"/>
      <c r="W17" s="33"/>
      <c r="X17" s="33"/>
      <c r="Y17" s="33"/>
      <c r="Z17" s="33">
        <v>6</v>
      </c>
      <c r="AA17" s="33"/>
      <c r="AB17" s="175"/>
      <c r="AC17" s="27">
        <f t="shared" si="53"/>
        <v>1</v>
      </c>
      <c r="AD17" s="35"/>
      <c r="AE17" s="36">
        <f t="shared" si="54"/>
        <v>10</v>
      </c>
      <c r="AF17" s="37">
        <f t="shared" si="55"/>
        <v>10</v>
      </c>
      <c r="AG17" s="27">
        <f t="shared" si="15"/>
        <v>40</v>
      </c>
      <c r="AH17" s="12"/>
      <c r="AI17" s="201">
        <f t="shared" si="56"/>
        <v>10</v>
      </c>
      <c r="AJ17" s="40">
        <f t="shared" si="57"/>
        <v>0</v>
      </c>
      <c r="AK17" s="36">
        <f t="shared" si="58"/>
        <v>1</v>
      </c>
      <c r="AL17" s="37">
        <f t="shared" si="59"/>
        <v>1</v>
      </c>
      <c r="AM17" s="41">
        <f t="shared" si="60"/>
        <v>1</v>
      </c>
      <c r="AN17" s="36">
        <f t="shared" si="61"/>
        <v>1</v>
      </c>
      <c r="AO17" s="37">
        <f t="shared" si="62"/>
        <v>1</v>
      </c>
      <c r="AP17" s="43">
        <f t="shared" si="63"/>
        <v>1</v>
      </c>
      <c r="AQ17" s="36">
        <f t="shared" si="64"/>
        <v>1</v>
      </c>
      <c r="AR17" s="36">
        <f t="shared" si="65"/>
        <v>1</v>
      </c>
      <c r="AS17" s="36">
        <f t="shared" si="66"/>
        <v>1</v>
      </c>
      <c r="AT17" s="37">
        <f t="shared" si="67"/>
        <v>1</v>
      </c>
      <c r="AU17" s="44">
        <f t="shared" si="68"/>
        <v>5</v>
      </c>
      <c r="AV17" s="46">
        <f t="shared" si="69"/>
        <v>2</v>
      </c>
      <c r="AW17" s="45">
        <f t="shared" si="70"/>
        <v>3</v>
      </c>
      <c r="AX17" s="46">
        <f t="shared" si="71"/>
        <v>5</v>
      </c>
    </row>
    <row r="18" spans="1:50" ht="13.5" customHeight="1">
      <c r="A18" s="4">
        <f t="shared" si="47"/>
        <v>5</v>
      </c>
      <c r="B18" s="87">
        <v>14</v>
      </c>
      <c r="C18" s="95"/>
      <c r="D18" s="48">
        <f t="shared" si="48"/>
        <v>2</v>
      </c>
      <c r="E18" s="211">
        <f t="shared" si="19"/>
        <v>1.7572027972027973</v>
      </c>
      <c r="F18" s="51">
        <v>5</v>
      </c>
      <c r="G18" s="50"/>
      <c r="H18" s="25"/>
      <c r="I18" s="51">
        <v>2</v>
      </c>
      <c r="J18" s="25"/>
      <c r="K18" s="25">
        <f t="shared" si="49"/>
        <v>2</v>
      </c>
      <c r="L18" s="51">
        <f t="shared" si="20"/>
        <v>0.82923076923076922</v>
      </c>
      <c r="M18" s="49">
        <v>5</v>
      </c>
      <c r="N18" s="159"/>
      <c r="O18" s="159"/>
      <c r="P18" s="159"/>
      <c r="Q18" s="159"/>
      <c r="R18" s="160"/>
      <c r="S18" s="51">
        <f t="shared" si="50"/>
        <v>2</v>
      </c>
      <c r="T18" s="159">
        <f t="shared" si="51"/>
        <v>5</v>
      </c>
      <c r="U18" s="160">
        <f t="shared" si="52"/>
        <v>3.78</v>
      </c>
      <c r="V18" s="54"/>
      <c r="W18" s="160"/>
      <c r="X18" s="160"/>
      <c r="Y18" s="160"/>
      <c r="Z18" s="160">
        <v>6</v>
      </c>
      <c r="AA18" s="160"/>
      <c r="AB18" s="174"/>
      <c r="AC18" s="49">
        <f t="shared" si="53"/>
        <v>1</v>
      </c>
      <c r="AD18" s="55"/>
      <c r="AE18" s="56">
        <f t="shared" si="54"/>
        <v>10</v>
      </c>
      <c r="AF18" s="57">
        <f t="shared" si="55"/>
        <v>10</v>
      </c>
      <c r="AG18" s="49">
        <f t="shared" si="15"/>
        <v>40</v>
      </c>
      <c r="AH18" s="12"/>
      <c r="AI18" s="201">
        <f t="shared" si="56"/>
        <v>10</v>
      </c>
      <c r="AJ18" s="40">
        <f t="shared" si="57"/>
        <v>0</v>
      </c>
      <c r="AK18" s="36">
        <f t="shared" si="58"/>
        <v>1</v>
      </c>
      <c r="AL18" s="37">
        <f t="shared" si="59"/>
        <v>1</v>
      </c>
      <c r="AM18" s="41">
        <f t="shared" si="60"/>
        <v>1</v>
      </c>
      <c r="AN18" s="36">
        <f t="shared" si="61"/>
        <v>1</v>
      </c>
      <c r="AO18" s="37">
        <f t="shared" si="62"/>
        <v>1</v>
      </c>
      <c r="AP18" s="43">
        <f t="shared" si="63"/>
        <v>1</v>
      </c>
      <c r="AQ18" s="36">
        <f t="shared" si="64"/>
        <v>1</v>
      </c>
      <c r="AR18" s="36">
        <f t="shared" si="65"/>
        <v>1</v>
      </c>
      <c r="AS18" s="36">
        <f t="shared" si="66"/>
        <v>1</v>
      </c>
      <c r="AT18" s="37">
        <f t="shared" si="67"/>
        <v>1</v>
      </c>
      <c r="AU18" s="44">
        <f t="shared" si="68"/>
        <v>5</v>
      </c>
      <c r="AV18" s="46">
        <f t="shared" si="69"/>
        <v>2</v>
      </c>
      <c r="AW18" s="45">
        <f t="shared" si="70"/>
        <v>3</v>
      </c>
      <c r="AX18" s="46">
        <f t="shared" si="71"/>
        <v>5</v>
      </c>
    </row>
    <row r="19" spans="1:50" ht="16.5" thickBot="1">
      <c r="B19" s="67"/>
      <c r="C19" s="68">
        <f>SUM(N19:U19)</f>
        <v>13</v>
      </c>
      <c r="D19" s="69">
        <f>SUM(F19:M19)</f>
        <v>22</v>
      </c>
      <c r="E19" s="70" t="s">
        <v>0</v>
      </c>
      <c r="F19" s="275">
        <v>3</v>
      </c>
      <c r="G19" s="276">
        <v>3</v>
      </c>
      <c r="H19" s="276">
        <v>3</v>
      </c>
      <c r="I19" s="276">
        <v>3</v>
      </c>
      <c r="J19" s="276">
        <v>3</v>
      </c>
      <c r="K19" s="277">
        <v>3</v>
      </c>
      <c r="L19" s="278">
        <v>2</v>
      </c>
      <c r="M19" s="278">
        <v>2</v>
      </c>
      <c r="N19" s="218">
        <v>2</v>
      </c>
      <c r="O19" s="219">
        <v>2</v>
      </c>
      <c r="P19" s="219">
        <v>2</v>
      </c>
      <c r="Q19" s="219">
        <v>2</v>
      </c>
      <c r="R19" s="279">
        <v>2</v>
      </c>
      <c r="S19" s="280">
        <v>1</v>
      </c>
      <c r="T19" s="219">
        <v>1</v>
      </c>
      <c r="U19" s="279">
        <v>1</v>
      </c>
      <c r="V19" s="73"/>
      <c r="W19" s="74"/>
      <c r="X19" s="74"/>
      <c r="Y19" s="74"/>
      <c r="Z19" s="74"/>
      <c r="AA19" s="74"/>
      <c r="AB19" s="74"/>
      <c r="AC19" s="75">
        <f>SUM(AC5:AC13)</f>
        <v>9</v>
      </c>
      <c r="AD19" s="76">
        <f>SUM(AD5:AD13)</f>
        <v>0</v>
      </c>
      <c r="AE19" s="166">
        <f>SUM(AE5:AE13)</f>
        <v>87</v>
      </c>
      <c r="AF19" s="166">
        <f>SUM(AF5:AF13)</f>
        <v>87</v>
      </c>
      <c r="AI19" s="196">
        <f t="shared" ref="AI19:AQ19" si="72">SUM(AI5:AI13)</f>
        <v>87</v>
      </c>
      <c r="AJ19" s="78">
        <f t="shared" si="72"/>
        <v>7</v>
      </c>
      <c r="AK19" s="78">
        <f t="shared" si="72"/>
        <v>9</v>
      </c>
      <c r="AL19" s="78">
        <f t="shared" si="72"/>
        <v>9</v>
      </c>
      <c r="AM19" s="78">
        <f t="shared" si="72"/>
        <v>7</v>
      </c>
      <c r="AN19" s="78">
        <f t="shared" si="72"/>
        <v>9</v>
      </c>
      <c r="AO19" s="78">
        <f t="shared" si="72"/>
        <v>9</v>
      </c>
      <c r="AP19" s="78">
        <f t="shared" si="72"/>
        <v>5</v>
      </c>
      <c r="AQ19" s="78">
        <f t="shared" si="72"/>
        <v>6</v>
      </c>
      <c r="AR19" s="78"/>
      <c r="AS19" s="78"/>
      <c r="AT19" s="78"/>
      <c r="AU19" s="78">
        <f>SUM(AU5:AU13)</f>
        <v>37</v>
      </c>
      <c r="AV19" s="66">
        <f t="shared" si="8"/>
        <v>25</v>
      </c>
      <c r="AW19" s="154">
        <f t="shared" si="9"/>
        <v>25</v>
      </c>
      <c r="AX19" s="46">
        <f t="shared" si="21"/>
        <v>50</v>
      </c>
    </row>
    <row r="20" spans="1:50" ht="16.5" hidden="1" customHeight="1">
      <c r="B20" s="67"/>
      <c r="C20" s="169"/>
      <c r="D20" s="170"/>
      <c r="E20" s="70"/>
      <c r="F20" s="167">
        <f>F19</f>
        <v>3</v>
      </c>
      <c r="G20" s="167">
        <f t="shared" ref="G20:U21" si="73">G19</f>
        <v>3</v>
      </c>
      <c r="H20" s="167">
        <f t="shared" si="73"/>
        <v>3</v>
      </c>
      <c r="I20" s="167">
        <f t="shared" si="73"/>
        <v>3</v>
      </c>
      <c r="J20" s="167">
        <f>J19</f>
        <v>3</v>
      </c>
      <c r="K20" s="167">
        <f t="shared" si="73"/>
        <v>3</v>
      </c>
      <c r="L20" s="167">
        <f t="shared" si="73"/>
        <v>2</v>
      </c>
      <c r="M20" s="167">
        <f t="shared" si="73"/>
        <v>2</v>
      </c>
      <c r="N20" s="167">
        <f t="shared" si="73"/>
        <v>2</v>
      </c>
      <c r="O20" s="167">
        <f t="shared" si="73"/>
        <v>2</v>
      </c>
      <c r="P20" s="167">
        <f t="shared" si="73"/>
        <v>2</v>
      </c>
      <c r="Q20" s="167">
        <f t="shared" si="73"/>
        <v>2</v>
      </c>
      <c r="R20" s="167">
        <f t="shared" si="73"/>
        <v>2</v>
      </c>
      <c r="S20" s="167">
        <f t="shared" si="73"/>
        <v>1</v>
      </c>
      <c r="T20" s="167">
        <f t="shared" si="73"/>
        <v>1</v>
      </c>
      <c r="U20" s="167">
        <f t="shared" si="73"/>
        <v>1</v>
      </c>
      <c r="W20" s="79"/>
      <c r="X20" s="79"/>
      <c r="Y20" s="79"/>
      <c r="Z20" s="79"/>
      <c r="AA20" s="79"/>
      <c r="AB20" s="79"/>
      <c r="AC20" s="79">
        <f>C19</f>
        <v>13</v>
      </c>
      <c r="AD20" s="80"/>
      <c r="AE20" s="4">
        <f>D19</f>
        <v>22</v>
      </c>
      <c r="AJ20" s="20"/>
      <c r="AK20" s="20"/>
      <c r="AL20" s="20"/>
      <c r="AM20" s="20"/>
      <c r="AN20" s="20"/>
      <c r="AV20" s="66">
        <f t="shared" si="8"/>
        <v>0</v>
      </c>
      <c r="AW20" s="154">
        <f t="shared" si="9"/>
        <v>0</v>
      </c>
      <c r="AX20" s="154" t="e">
        <f>IF(#REF!=0,IF(AW20=1,1,0),0)</f>
        <v>#REF!</v>
      </c>
    </row>
    <row r="21" spans="1:50" ht="15.75" hidden="1" customHeight="1">
      <c r="F21" s="79">
        <f>F20</f>
        <v>3</v>
      </c>
      <c r="G21" s="79">
        <f t="shared" si="73"/>
        <v>3</v>
      </c>
      <c r="H21" s="79">
        <f t="shared" si="73"/>
        <v>3</v>
      </c>
      <c r="I21" s="79">
        <f t="shared" si="73"/>
        <v>3</v>
      </c>
      <c r="J21" s="79">
        <f>J20</f>
        <v>3</v>
      </c>
      <c r="K21" s="79">
        <f t="shared" si="73"/>
        <v>3</v>
      </c>
      <c r="L21" s="79">
        <f t="shared" si="73"/>
        <v>2</v>
      </c>
      <c r="M21" s="79">
        <f t="shared" si="73"/>
        <v>2</v>
      </c>
      <c r="N21" s="79">
        <f t="shared" si="73"/>
        <v>2</v>
      </c>
      <c r="O21" s="79">
        <f t="shared" si="73"/>
        <v>2</v>
      </c>
      <c r="P21" s="79">
        <f t="shared" si="73"/>
        <v>2</v>
      </c>
      <c r="Q21" s="79">
        <f>Q20</f>
        <v>2</v>
      </c>
      <c r="R21" s="79">
        <f t="shared" si="73"/>
        <v>2</v>
      </c>
      <c r="S21" s="79">
        <f t="shared" si="73"/>
        <v>1</v>
      </c>
      <c r="T21" s="79">
        <f t="shared" si="73"/>
        <v>1</v>
      </c>
      <c r="U21" s="79">
        <f t="shared" si="73"/>
        <v>1</v>
      </c>
      <c r="W21" s="79"/>
      <c r="X21" s="79"/>
      <c r="Y21" s="79"/>
      <c r="Z21" s="79"/>
      <c r="AA21" s="79"/>
      <c r="AB21" s="79"/>
      <c r="AC21" s="79">
        <f>AC20</f>
        <v>13</v>
      </c>
      <c r="AD21" s="80"/>
      <c r="AE21" s="4">
        <f>AE20</f>
        <v>22</v>
      </c>
      <c r="AJ21" s="20"/>
      <c r="AK21" s="20"/>
      <c r="AL21" s="20"/>
      <c r="AM21" s="20"/>
      <c r="AN21" s="20"/>
      <c r="AO21" s="259"/>
      <c r="AP21" s="259"/>
      <c r="AV21" s="66">
        <f t="shared" si="8"/>
        <v>0</v>
      </c>
      <c r="AW21" s="154">
        <f t="shared" si="9"/>
        <v>0</v>
      </c>
      <c r="AX21" s="154" t="e">
        <f>IF(#REF!=0,IF(AW21=1,1,0),0)</f>
        <v>#REF!</v>
      </c>
    </row>
    <row r="22" spans="1:50" ht="15.75" hidden="1" customHeight="1">
      <c r="E22" s="83"/>
      <c r="F22" s="79">
        <f t="shared" ref="F22:U35" si="74">F21</f>
        <v>3</v>
      </c>
      <c r="G22" s="79">
        <f t="shared" si="74"/>
        <v>3</v>
      </c>
      <c r="H22" s="79">
        <f t="shared" si="74"/>
        <v>3</v>
      </c>
      <c r="I22" s="79">
        <f t="shared" si="74"/>
        <v>3</v>
      </c>
      <c r="J22" s="79">
        <f t="shared" si="74"/>
        <v>3</v>
      </c>
      <c r="K22" s="79">
        <f t="shared" si="74"/>
        <v>3</v>
      </c>
      <c r="L22" s="79">
        <f t="shared" si="74"/>
        <v>2</v>
      </c>
      <c r="M22" s="79">
        <f t="shared" si="74"/>
        <v>2</v>
      </c>
      <c r="N22" s="79">
        <f t="shared" si="74"/>
        <v>2</v>
      </c>
      <c r="O22" s="79">
        <f t="shared" si="74"/>
        <v>2</v>
      </c>
      <c r="P22" s="79">
        <f t="shared" si="74"/>
        <v>2</v>
      </c>
      <c r="Q22" s="79">
        <f t="shared" si="74"/>
        <v>2</v>
      </c>
      <c r="R22" s="79">
        <f t="shared" si="74"/>
        <v>2</v>
      </c>
      <c r="S22" s="79">
        <f t="shared" si="74"/>
        <v>1</v>
      </c>
      <c r="T22" s="79">
        <f t="shared" si="74"/>
        <v>1</v>
      </c>
      <c r="U22" s="79">
        <f t="shared" si="74"/>
        <v>1</v>
      </c>
      <c r="W22" s="79"/>
      <c r="X22" s="79"/>
      <c r="Y22" s="79"/>
      <c r="Z22" s="79"/>
      <c r="AA22" s="79"/>
      <c r="AB22" s="79"/>
      <c r="AC22" s="79">
        <f t="shared" ref="AC22:AC38" si="75">AC21</f>
        <v>13</v>
      </c>
      <c r="AD22" s="80"/>
      <c r="AE22" s="4">
        <f t="shared" ref="AE22:AE38" si="76">AE21</f>
        <v>22</v>
      </c>
      <c r="AJ22" s="20"/>
      <c r="AK22" s="20"/>
      <c r="AL22" s="20"/>
      <c r="AM22" s="20"/>
      <c r="AN22" s="259"/>
      <c r="AO22" s="259"/>
      <c r="AP22" s="259"/>
      <c r="AV22" s="66">
        <f t="shared" si="8"/>
        <v>0</v>
      </c>
      <c r="AW22" s="154">
        <f t="shared" si="9"/>
        <v>0</v>
      </c>
      <c r="AX22" s="154" t="e">
        <f>IF(#REF!=0,IF(AW22=1,1,0),0)</f>
        <v>#REF!</v>
      </c>
    </row>
    <row r="23" spans="1:50" ht="15.75" hidden="1" customHeight="1">
      <c r="E23" s="83"/>
      <c r="F23" s="79">
        <f t="shared" si="74"/>
        <v>3</v>
      </c>
      <c r="G23" s="79">
        <f t="shared" si="74"/>
        <v>3</v>
      </c>
      <c r="H23" s="79">
        <f t="shared" si="74"/>
        <v>3</v>
      </c>
      <c r="I23" s="79">
        <f t="shared" si="74"/>
        <v>3</v>
      </c>
      <c r="J23" s="79">
        <f t="shared" si="74"/>
        <v>3</v>
      </c>
      <c r="K23" s="79">
        <f t="shared" si="74"/>
        <v>3</v>
      </c>
      <c r="L23" s="79">
        <f t="shared" si="74"/>
        <v>2</v>
      </c>
      <c r="M23" s="79">
        <f t="shared" si="74"/>
        <v>2</v>
      </c>
      <c r="N23" s="79">
        <f t="shared" si="74"/>
        <v>2</v>
      </c>
      <c r="O23" s="79">
        <f t="shared" si="74"/>
        <v>2</v>
      </c>
      <c r="P23" s="79">
        <f t="shared" si="74"/>
        <v>2</v>
      </c>
      <c r="Q23" s="79">
        <f t="shared" si="74"/>
        <v>2</v>
      </c>
      <c r="R23" s="79">
        <f t="shared" si="74"/>
        <v>2</v>
      </c>
      <c r="S23" s="79">
        <f t="shared" si="74"/>
        <v>1</v>
      </c>
      <c r="T23" s="79">
        <f t="shared" si="74"/>
        <v>1</v>
      </c>
      <c r="U23" s="79">
        <f t="shared" si="74"/>
        <v>1</v>
      </c>
      <c r="W23" s="79"/>
      <c r="X23" s="79"/>
      <c r="Y23" s="79"/>
      <c r="Z23" s="79"/>
      <c r="AA23" s="79"/>
      <c r="AB23" s="79"/>
      <c r="AC23" s="79">
        <f t="shared" si="75"/>
        <v>13</v>
      </c>
      <c r="AD23" s="80"/>
      <c r="AE23" s="4">
        <f t="shared" si="76"/>
        <v>22</v>
      </c>
      <c r="AJ23" s="20"/>
      <c r="AK23" s="20"/>
      <c r="AL23" s="20"/>
      <c r="AM23" s="20"/>
      <c r="AN23" s="20"/>
      <c r="AO23" s="259"/>
      <c r="AP23" s="259"/>
      <c r="AV23" s="66">
        <f t="shared" si="8"/>
        <v>0</v>
      </c>
      <c r="AW23" s="154">
        <f t="shared" si="9"/>
        <v>0</v>
      </c>
      <c r="AX23" s="154" t="e">
        <f>IF(#REF!=0,IF(AW23=1,1,0),0)</f>
        <v>#REF!</v>
      </c>
    </row>
    <row r="24" spans="1:50" ht="15.75" hidden="1" customHeight="1">
      <c r="E24" s="83"/>
      <c r="F24" s="79">
        <f t="shared" si="74"/>
        <v>3</v>
      </c>
      <c r="G24" s="79">
        <f t="shared" si="74"/>
        <v>3</v>
      </c>
      <c r="H24" s="79">
        <f t="shared" si="74"/>
        <v>3</v>
      </c>
      <c r="I24" s="79">
        <f t="shared" si="74"/>
        <v>3</v>
      </c>
      <c r="J24" s="79">
        <f t="shared" si="74"/>
        <v>3</v>
      </c>
      <c r="K24" s="79">
        <f t="shared" si="74"/>
        <v>3</v>
      </c>
      <c r="L24" s="79">
        <f t="shared" si="74"/>
        <v>2</v>
      </c>
      <c r="M24" s="79">
        <f t="shared" si="74"/>
        <v>2</v>
      </c>
      <c r="N24" s="79">
        <f t="shared" si="74"/>
        <v>2</v>
      </c>
      <c r="O24" s="79">
        <f t="shared" si="74"/>
        <v>2</v>
      </c>
      <c r="P24" s="79">
        <f t="shared" si="74"/>
        <v>2</v>
      </c>
      <c r="Q24" s="79">
        <f t="shared" si="74"/>
        <v>2</v>
      </c>
      <c r="R24" s="79">
        <f t="shared" si="74"/>
        <v>2</v>
      </c>
      <c r="S24" s="79">
        <f t="shared" si="74"/>
        <v>1</v>
      </c>
      <c r="T24" s="79">
        <f t="shared" si="74"/>
        <v>1</v>
      </c>
      <c r="U24" s="79">
        <f t="shared" si="74"/>
        <v>1</v>
      </c>
      <c r="W24" s="79"/>
      <c r="X24" s="79"/>
      <c r="Y24" s="79"/>
      <c r="Z24" s="79"/>
      <c r="AA24" s="79"/>
      <c r="AB24" s="79"/>
      <c r="AC24" s="79">
        <f t="shared" si="75"/>
        <v>13</v>
      </c>
      <c r="AD24" s="80"/>
      <c r="AE24" s="4">
        <f t="shared" si="76"/>
        <v>22</v>
      </c>
      <c r="AJ24" s="20"/>
      <c r="AK24" s="20"/>
      <c r="AL24" s="20"/>
      <c r="AM24" s="20"/>
      <c r="AN24" s="20"/>
      <c r="AO24" s="259"/>
      <c r="AP24" s="259"/>
      <c r="AV24" s="66">
        <f t="shared" si="8"/>
        <v>0</v>
      </c>
      <c r="AW24" s="154">
        <f t="shared" si="9"/>
        <v>0</v>
      </c>
      <c r="AX24" s="154" t="e">
        <f>IF(#REF!=0,IF(AW24=1,1,0),0)</f>
        <v>#REF!</v>
      </c>
    </row>
    <row r="25" spans="1:50" ht="15.75" hidden="1" customHeight="1">
      <c r="E25" s="83"/>
      <c r="F25" s="79">
        <f t="shared" si="74"/>
        <v>3</v>
      </c>
      <c r="G25" s="79">
        <f t="shared" si="74"/>
        <v>3</v>
      </c>
      <c r="H25" s="79">
        <f t="shared" si="74"/>
        <v>3</v>
      </c>
      <c r="I25" s="79">
        <f t="shared" si="74"/>
        <v>3</v>
      </c>
      <c r="J25" s="79">
        <f t="shared" si="74"/>
        <v>3</v>
      </c>
      <c r="K25" s="79">
        <f t="shared" si="74"/>
        <v>3</v>
      </c>
      <c r="L25" s="79">
        <f t="shared" si="74"/>
        <v>2</v>
      </c>
      <c r="M25" s="79">
        <f t="shared" si="74"/>
        <v>2</v>
      </c>
      <c r="N25" s="79">
        <f t="shared" si="74"/>
        <v>2</v>
      </c>
      <c r="O25" s="79">
        <f t="shared" si="74"/>
        <v>2</v>
      </c>
      <c r="P25" s="79">
        <f t="shared" si="74"/>
        <v>2</v>
      </c>
      <c r="Q25" s="79">
        <f t="shared" si="74"/>
        <v>2</v>
      </c>
      <c r="R25" s="79">
        <f t="shared" si="74"/>
        <v>2</v>
      </c>
      <c r="S25" s="79">
        <f t="shared" si="74"/>
        <v>1</v>
      </c>
      <c r="T25" s="79">
        <f t="shared" si="74"/>
        <v>1</v>
      </c>
      <c r="U25" s="79">
        <f t="shared" si="74"/>
        <v>1</v>
      </c>
      <c r="W25" s="79"/>
      <c r="X25" s="79"/>
      <c r="Y25" s="79"/>
      <c r="Z25" s="79"/>
      <c r="AA25" s="79"/>
      <c r="AB25" s="79"/>
      <c r="AC25" s="79">
        <f t="shared" si="75"/>
        <v>13</v>
      </c>
      <c r="AD25" s="80"/>
      <c r="AE25" s="4">
        <f t="shared" si="76"/>
        <v>22</v>
      </c>
      <c r="AJ25" s="20"/>
      <c r="AK25" s="20"/>
      <c r="AL25" s="20"/>
      <c r="AM25" s="20"/>
      <c r="AN25" s="20"/>
      <c r="AO25" s="259"/>
      <c r="AP25" s="259"/>
      <c r="AV25" s="66">
        <f t="shared" si="8"/>
        <v>0</v>
      </c>
      <c r="AW25" s="154">
        <f t="shared" si="9"/>
        <v>0</v>
      </c>
      <c r="AX25" s="154" t="e">
        <f>IF(#REF!=0,IF(AW25=1,1,0),0)</f>
        <v>#REF!</v>
      </c>
    </row>
    <row r="26" spans="1:50" ht="15.75" hidden="1" customHeight="1">
      <c r="E26" s="83"/>
      <c r="F26" s="79">
        <f t="shared" si="74"/>
        <v>3</v>
      </c>
      <c r="G26" s="79">
        <f t="shared" si="74"/>
        <v>3</v>
      </c>
      <c r="H26" s="79">
        <f t="shared" si="74"/>
        <v>3</v>
      </c>
      <c r="I26" s="79">
        <f t="shared" si="74"/>
        <v>3</v>
      </c>
      <c r="J26" s="79">
        <f t="shared" si="74"/>
        <v>3</v>
      </c>
      <c r="K26" s="79">
        <f t="shared" si="74"/>
        <v>3</v>
      </c>
      <c r="L26" s="79">
        <f t="shared" si="74"/>
        <v>2</v>
      </c>
      <c r="M26" s="79">
        <f t="shared" si="74"/>
        <v>2</v>
      </c>
      <c r="N26" s="79">
        <f t="shared" si="74"/>
        <v>2</v>
      </c>
      <c r="O26" s="79">
        <f t="shared" si="74"/>
        <v>2</v>
      </c>
      <c r="P26" s="79">
        <f t="shared" si="74"/>
        <v>2</v>
      </c>
      <c r="Q26" s="79">
        <f t="shared" si="74"/>
        <v>2</v>
      </c>
      <c r="R26" s="79">
        <f t="shared" si="74"/>
        <v>2</v>
      </c>
      <c r="S26" s="79">
        <f t="shared" si="74"/>
        <v>1</v>
      </c>
      <c r="T26" s="79">
        <f t="shared" si="74"/>
        <v>1</v>
      </c>
      <c r="U26" s="79">
        <f t="shared" si="74"/>
        <v>1</v>
      </c>
      <c r="W26" s="79"/>
      <c r="X26" s="79"/>
      <c r="Y26" s="79"/>
      <c r="Z26" s="79"/>
      <c r="AA26" s="79"/>
      <c r="AB26" s="79"/>
      <c r="AC26" s="79">
        <f t="shared" si="75"/>
        <v>13</v>
      </c>
      <c r="AD26" s="80"/>
      <c r="AE26" s="4">
        <f t="shared" si="76"/>
        <v>22</v>
      </c>
      <c r="AJ26" s="20"/>
      <c r="AK26" s="20"/>
      <c r="AL26" s="20"/>
      <c r="AM26" s="20"/>
      <c r="AN26" s="20"/>
      <c r="AO26" s="259"/>
      <c r="AP26" s="259"/>
      <c r="AV26" s="66">
        <f t="shared" si="8"/>
        <v>0</v>
      </c>
      <c r="AW26" s="154">
        <f t="shared" si="9"/>
        <v>0</v>
      </c>
      <c r="AX26" s="154" t="e">
        <f>IF(#REF!=0,IF(AW26=1,1,0),0)</f>
        <v>#REF!</v>
      </c>
    </row>
    <row r="27" spans="1:50" ht="15.75" hidden="1" customHeight="1">
      <c r="E27" s="83"/>
      <c r="F27" s="79">
        <f t="shared" si="74"/>
        <v>3</v>
      </c>
      <c r="G27" s="79">
        <f t="shared" si="74"/>
        <v>3</v>
      </c>
      <c r="H27" s="79">
        <f t="shared" si="74"/>
        <v>3</v>
      </c>
      <c r="I27" s="79">
        <f t="shared" si="74"/>
        <v>3</v>
      </c>
      <c r="J27" s="79">
        <f t="shared" si="74"/>
        <v>3</v>
      </c>
      <c r="K27" s="79">
        <f t="shared" si="74"/>
        <v>3</v>
      </c>
      <c r="L27" s="79">
        <f t="shared" si="74"/>
        <v>2</v>
      </c>
      <c r="M27" s="79">
        <f t="shared" si="74"/>
        <v>2</v>
      </c>
      <c r="N27" s="79">
        <f t="shared" si="74"/>
        <v>2</v>
      </c>
      <c r="O27" s="79">
        <f t="shared" si="74"/>
        <v>2</v>
      </c>
      <c r="P27" s="79">
        <f t="shared" si="74"/>
        <v>2</v>
      </c>
      <c r="Q27" s="79">
        <f t="shared" si="74"/>
        <v>2</v>
      </c>
      <c r="R27" s="79">
        <f t="shared" si="74"/>
        <v>2</v>
      </c>
      <c r="S27" s="79">
        <f t="shared" si="74"/>
        <v>1</v>
      </c>
      <c r="T27" s="79">
        <f t="shared" si="74"/>
        <v>1</v>
      </c>
      <c r="U27" s="79">
        <f t="shared" si="74"/>
        <v>1</v>
      </c>
      <c r="W27" s="79"/>
      <c r="X27" s="79"/>
      <c r="Y27" s="79"/>
      <c r="Z27" s="79"/>
      <c r="AA27" s="79"/>
      <c r="AB27" s="79"/>
      <c r="AC27" s="79">
        <f t="shared" si="75"/>
        <v>13</v>
      </c>
      <c r="AD27" s="80"/>
      <c r="AE27" s="4">
        <f t="shared" si="76"/>
        <v>22</v>
      </c>
      <c r="AJ27" s="20"/>
      <c r="AK27" s="20"/>
      <c r="AL27" s="20"/>
      <c r="AM27" s="20"/>
      <c r="AN27" s="20"/>
      <c r="AO27" s="259"/>
      <c r="AP27" s="259"/>
      <c r="AV27" s="66">
        <f t="shared" si="8"/>
        <v>0</v>
      </c>
      <c r="AW27" s="154">
        <f t="shared" si="9"/>
        <v>0</v>
      </c>
      <c r="AX27" s="154" t="e">
        <f>IF(#REF!=0,IF(AW27=1,1,0),0)</f>
        <v>#REF!</v>
      </c>
    </row>
    <row r="28" spans="1:50" ht="15.75" hidden="1" customHeight="1">
      <c r="E28" s="83"/>
      <c r="F28" s="79">
        <f t="shared" si="74"/>
        <v>3</v>
      </c>
      <c r="G28" s="79">
        <f t="shared" si="74"/>
        <v>3</v>
      </c>
      <c r="H28" s="79">
        <f t="shared" si="74"/>
        <v>3</v>
      </c>
      <c r="I28" s="79">
        <f t="shared" si="74"/>
        <v>3</v>
      </c>
      <c r="J28" s="79">
        <f t="shared" si="74"/>
        <v>3</v>
      </c>
      <c r="K28" s="79">
        <f t="shared" si="74"/>
        <v>3</v>
      </c>
      <c r="L28" s="79">
        <f t="shared" si="74"/>
        <v>2</v>
      </c>
      <c r="M28" s="79">
        <f t="shared" si="74"/>
        <v>2</v>
      </c>
      <c r="N28" s="79">
        <f t="shared" si="74"/>
        <v>2</v>
      </c>
      <c r="O28" s="79">
        <f t="shared" si="74"/>
        <v>2</v>
      </c>
      <c r="P28" s="79">
        <f t="shared" si="74"/>
        <v>2</v>
      </c>
      <c r="Q28" s="79">
        <f t="shared" si="74"/>
        <v>2</v>
      </c>
      <c r="R28" s="79">
        <f t="shared" si="74"/>
        <v>2</v>
      </c>
      <c r="S28" s="79">
        <f t="shared" si="74"/>
        <v>1</v>
      </c>
      <c r="T28" s="79">
        <f t="shared" si="74"/>
        <v>1</v>
      </c>
      <c r="U28" s="79">
        <f t="shared" si="74"/>
        <v>1</v>
      </c>
      <c r="W28" s="79"/>
      <c r="X28" s="79"/>
      <c r="Y28" s="79"/>
      <c r="Z28" s="79"/>
      <c r="AA28" s="79"/>
      <c r="AB28" s="79"/>
      <c r="AC28" s="79">
        <f t="shared" si="75"/>
        <v>13</v>
      </c>
      <c r="AD28" s="80"/>
      <c r="AE28" s="4">
        <f t="shared" si="76"/>
        <v>22</v>
      </c>
      <c r="AJ28" s="20"/>
      <c r="AK28" s="20"/>
      <c r="AL28" s="20"/>
      <c r="AM28" s="20"/>
      <c r="AN28" s="20"/>
      <c r="AO28" s="259"/>
      <c r="AP28" s="259"/>
      <c r="AV28" s="66">
        <f t="shared" si="8"/>
        <v>0</v>
      </c>
      <c r="AW28" s="154">
        <f t="shared" si="9"/>
        <v>0</v>
      </c>
      <c r="AX28" s="154" t="e">
        <f>IF(#REF!=0,IF(AW28=1,1,0),0)</f>
        <v>#REF!</v>
      </c>
    </row>
    <row r="29" spans="1:50" ht="15.75" hidden="1" customHeight="1">
      <c r="E29" s="83"/>
      <c r="F29" s="79">
        <f t="shared" si="74"/>
        <v>3</v>
      </c>
      <c r="G29" s="79">
        <f t="shared" si="74"/>
        <v>3</v>
      </c>
      <c r="H29" s="79">
        <f t="shared" si="74"/>
        <v>3</v>
      </c>
      <c r="I29" s="79">
        <f t="shared" si="74"/>
        <v>3</v>
      </c>
      <c r="J29" s="79">
        <f t="shared" si="74"/>
        <v>3</v>
      </c>
      <c r="K29" s="79">
        <f t="shared" si="74"/>
        <v>3</v>
      </c>
      <c r="L29" s="79">
        <f t="shared" si="74"/>
        <v>2</v>
      </c>
      <c r="M29" s="79">
        <f t="shared" si="74"/>
        <v>2</v>
      </c>
      <c r="N29" s="79">
        <f t="shared" si="74"/>
        <v>2</v>
      </c>
      <c r="O29" s="79">
        <f t="shared" si="74"/>
        <v>2</v>
      </c>
      <c r="P29" s="79">
        <f t="shared" si="74"/>
        <v>2</v>
      </c>
      <c r="Q29" s="79">
        <f t="shared" si="74"/>
        <v>2</v>
      </c>
      <c r="R29" s="79">
        <f t="shared" si="74"/>
        <v>2</v>
      </c>
      <c r="S29" s="79">
        <f t="shared" si="74"/>
        <v>1</v>
      </c>
      <c r="T29" s="79">
        <f t="shared" si="74"/>
        <v>1</v>
      </c>
      <c r="U29" s="79">
        <f t="shared" si="74"/>
        <v>1</v>
      </c>
      <c r="W29" s="79"/>
      <c r="X29" s="79"/>
      <c r="Y29" s="79"/>
      <c r="Z29" s="79"/>
      <c r="AA29" s="79"/>
      <c r="AB29" s="79"/>
      <c r="AC29" s="79">
        <f t="shared" si="75"/>
        <v>13</v>
      </c>
      <c r="AD29" s="80"/>
      <c r="AE29" s="4">
        <f t="shared" si="76"/>
        <v>22</v>
      </c>
      <c r="AJ29" s="20"/>
      <c r="AK29" s="20"/>
      <c r="AL29" s="20"/>
      <c r="AM29" s="20"/>
      <c r="AN29" s="20"/>
      <c r="AO29" s="259"/>
      <c r="AP29" s="259"/>
      <c r="AV29" s="66">
        <f t="shared" si="8"/>
        <v>0</v>
      </c>
      <c r="AW29" s="154">
        <f t="shared" si="9"/>
        <v>0</v>
      </c>
      <c r="AX29" s="154" t="e">
        <f>IF(#REF!=0,IF(AW29=1,1,0),0)</f>
        <v>#REF!</v>
      </c>
    </row>
    <row r="30" spans="1:50" ht="15.75" hidden="1" customHeight="1">
      <c r="E30" s="83"/>
      <c r="F30" s="79">
        <f t="shared" si="74"/>
        <v>3</v>
      </c>
      <c r="G30" s="79">
        <f t="shared" si="74"/>
        <v>3</v>
      </c>
      <c r="H30" s="79">
        <f t="shared" si="74"/>
        <v>3</v>
      </c>
      <c r="I30" s="79">
        <f t="shared" si="74"/>
        <v>3</v>
      </c>
      <c r="J30" s="79">
        <f t="shared" si="74"/>
        <v>3</v>
      </c>
      <c r="K30" s="79">
        <f t="shared" si="74"/>
        <v>3</v>
      </c>
      <c r="L30" s="79">
        <f t="shared" si="74"/>
        <v>2</v>
      </c>
      <c r="M30" s="79">
        <f t="shared" si="74"/>
        <v>2</v>
      </c>
      <c r="N30" s="79">
        <f t="shared" si="74"/>
        <v>2</v>
      </c>
      <c r="O30" s="79">
        <f t="shared" si="74"/>
        <v>2</v>
      </c>
      <c r="P30" s="79">
        <f t="shared" si="74"/>
        <v>2</v>
      </c>
      <c r="Q30" s="79">
        <f t="shared" si="74"/>
        <v>2</v>
      </c>
      <c r="R30" s="79">
        <f t="shared" si="74"/>
        <v>2</v>
      </c>
      <c r="S30" s="79">
        <f t="shared" si="74"/>
        <v>1</v>
      </c>
      <c r="T30" s="79">
        <f t="shared" si="74"/>
        <v>1</v>
      </c>
      <c r="U30" s="79">
        <f t="shared" si="74"/>
        <v>1</v>
      </c>
      <c r="W30" s="79"/>
      <c r="X30" s="79"/>
      <c r="Y30" s="79"/>
      <c r="Z30" s="79"/>
      <c r="AA30" s="79"/>
      <c r="AB30" s="79"/>
      <c r="AC30" s="79">
        <f t="shared" si="75"/>
        <v>13</v>
      </c>
      <c r="AD30" s="80"/>
      <c r="AE30" s="4">
        <f t="shared" si="76"/>
        <v>22</v>
      </c>
      <c r="AJ30" s="20"/>
      <c r="AK30" s="20"/>
      <c r="AL30" s="20"/>
      <c r="AM30" s="20"/>
      <c r="AN30" s="20"/>
      <c r="AO30" s="259"/>
      <c r="AP30" s="259"/>
      <c r="AV30" s="66">
        <f t="shared" si="8"/>
        <v>0</v>
      </c>
      <c r="AW30" s="154">
        <f t="shared" si="9"/>
        <v>0</v>
      </c>
      <c r="AX30" s="154" t="e">
        <f>IF(#REF!=0,IF(AW30=1,1,0),0)</f>
        <v>#REF!</v>
      </c>
    </row>
    <row r="31" spans="1:50" ht="15.75" hidden="1" customHeight="1">
      <c r="E31" s="83"/>
      <c r="F31" s="79">
        <f t="shared" si="74"/>
        <v>3</v>
      </c>
      <c r="G31" s="79">
        <f t="shared" si="74"/>
        <v>3</v>
      </c>
      <c r="H31" s="79">
        <f t="shared" si="74"/>
        <v>3</v>
      </c>
      <c r="I31" s="79">
        <f t="shared" si="74"/>
        <v>3</v>
      </c>
      <c r="J31" s="79">
        <f t="shared" si="74"/>
        <v>3</v>
      </c>
      <c r="K31" s="79">
        <f t="shared" si="74"/>
        <v>3</v>
      </c>
      <c r="L31" s="79">
        <f t="shared" si="74"/>
        <v>2</v>
      </c>
      <c r="M31" s="79">
        <f t="shared" si="74"/>
        <v>2</v>
      </c>
      <c r="N31" s="79">
        <f t="shared" si="74"/>
        <v>2</v>
      </c>
      <c r="O31" s="79">
        <f t="shared" si="74"/>
        <v>2</v>
      </c>
      <c r="P31" s="79">
        <f t="shared" si="74"/>
        <v>2</v>
      </c>
      <c r="Q31" s="79">
        <f t="shared" si="74"/>
        <v>2</v>
      </c>
      <c r="R31" s="79">
        <f t="shared" si="74"/>
        <v>2</v>
      </c>
      <c r="S31" s="79">
        <f t="shared" si="74"/>
        <v>1</v>
      </c>
      <c r="T31" s="79">
        <f t="shared" si="74"/>
        <v>1</v>
      </c>
      <c r="U31" s="79">
        <f t="shared" si="74"/>
        <v>1</v>
      </c>
      <c r="W31" s="79"/>
      <c r="X31" s="79"/>
      <c r="Y31" s="79"/>
      <c r="Z31" s="79"/>
      <c r="AA31" s="79"/>
      <c r="AB31" s="79"/>
      <c r="AC31" s="79">
        <f t="shared" si="75"/>
        <v>13</v>
      </c>
      <c r="AD31" s="80"/>
      <c r="AE31" s="4">
        <f t="shared" si="76"/>
        <v>22</v>
      </c>
      <c r="AJ31" s="20"/>
      <c r="AK31" s="20"/>
      <c r="AL31" s="20"/>
      <c r="AM31" s="20"/>
      <c r="AN31" s="20"/>
      <c r="AO31" s="259"/>
      <c r="AP31" s="259"/>
      <c r="AV31" s="66">
        <f t="shared" si="8"/>
        <v>0</v>
      </c>
      <c r="AW31" s="154">
        <f t="shared" si="9"/>
        <v>0</v>
      </c>
      <c r="AX31" s="154" t="e">
        <f>IF(#REF!=0,IF(AW31=1,1,0),0)</f>
        <v>#REF!</v>
      </c>
    </row>
    <row r="32" spans="1:50" ht="15.75" hidden="1" customHeight="1">
      <c r="E32" s="83"/>
      <c r="F32" s="79">
        <f t="shared" si="74"/>
        <v>3</v>
      </c>
      <c r="G32" s="79">
        <f t="shared" si="74"/>
        <v>3</v>
      </c>
      <c r="H32" s="79">
        <f t="shared" si="74"/>
        <v>3</v>
      </c>
      <c r="I32" s="79">
        <f t="shared" si="74"/>
        <v>3</v>
      </c>
      <c r="J32" s="79">
        <f t="shared" si="74"/>
        <v>3</v>
      </c>
      <c r="K32" s="79">
        <f t="shared" si="74"/>
        <v>3</v>
      </c>
      <c r="L32" s="79">
        <f t="shared" si="74"/>
        <v>2</v>
      </c>
      <c r="M32" s="79">
        <f t="shared" si="74"/>
        <v>2</v>
      </c>
      <c r="N32" s="79">
        <f t="shared" si="74"/>
        <v>2</v>
      </c>
      <c r="O32" s="79">
        <f t="shared" si="74"/>
        <v>2</v>
      </c>
      <c r="P32" s="79">
        <f t="shared" si="74"/>
        <v>2</v>
      </c>
      <c r="Q32" s="79">
        <f t="shared" si="74"/>
        <v>2</v>
      </c>
      <c r="R32" s="79">
        <f t="shared" si="74"/>
        <v>2</v>
      </c>
      <c r="S32" s="79">
        <f t="shared" si="74"/>
        <v>1</v>
      </c>
      <c r="T32" s="79">
        <f t="shared" si="74"/>
        <v>1</v>
      </c>
      <c r="U32" s="79">
        <f t="shared" si="74"/>
        <v>1</v>
      </c>
      <c r="W32" s="79"/>
      <c r="X32" s="79"/>
      <c r="Y32" s="79"/>
      <c r="Z32" s="79"/>
      <c r="AA32" s="79"/>
      <c r="AB32" s="79"/>
      <c r="AC32" s="79">
        <f t="shared" si="75"/>
        <v>13</v>
      </c>
      <c r="AD32" s="80"/>
      <c r="AE32" s="4">
        <f t="shared" si="76"/>
        <v>22</v>
      </c>
      <c r="AJ32" s="20"/>
      <c r="AK32" s="20"/>
      <c r="AL32" s="20"/>
      <c r="AM32" s="20"/>
      <c r="AN32" s="20"/>
      <c r="AO32" s="259"/>
      <c r="AP32" s="259"/>
      <c r="AV32" s="66">
        <f t="shared" si="8"/>
        <v>0</v>
      </c>
      <c r="AW32" s="154">
        <f t="shared" si="9"/>
        <v>0</v>
      </c>
      <c r="AX32" s="154" t="e">
        <f>IF(#REF!=0,IF(AW32=1,1,0),0)</f>
        <v>#REF!</v>
      </c>
    </row>
    <row r="33" spans="1:70" ht="15.75" hidden="1" customHeight="1">
      <c r="E33" s="83"/>
      <c r="F33" s="79">
        <f t="shared" si="74"/>
        <v>3</v>
      </c>
      <c r="G33" s="79">
        <f t="shared" si="74"/>
        <v>3</v>
      </c>
      <c r="H33" s="79">
        <f t="shared" si="74"/>
        <v>3</v>
      </c>
      <c r="I33" s="79">
        <f t="shared" si="74"/>
        <v>3</v>
      </c>
      <c r="J33" s="79">
        <f t="shared" si="74"/>
        <v>3</v>
      </c>
      <c r="K33" s="79">
        <f t="shared" si="74"/>
        <v>3</v>
      </c>
      <c r="L33" s="79">
        <f t="shared" si="74"/>
        <v>2</v>
      </c>
      <c r="M33" s="79">
        <f t="shared" si="74"/>
        <v>2</v>
      </c>
      <c r="N33" s="79">
        <f t="shared" si="74"/>
        <v>2</v>
      </c>
      <c r="O33" s="79">
        <f t="shared" si="74"/>
        <v>2</v>
      </c>
      <c r="P33" s="79">
        <f t="shared" si="74"/>
        <v>2</v>
      </c>
      <c r="Q33" s="79">
        <f t="shared" si="74"/>
        <v>2</v>
      </c>
      <c r="R33" s="79">
        <f t="shared" si="74"/>
        <v>2</v>
      </c>
      <c r="S33" s="79">
        <f t="shared" si="74"/>
        <v>1</v>
      </c>
      <c r="T33" s="79">
        <f t="shared" si="74"/>
        <v>1</v>
      </c>
      <c r="U33" s="79">
        <f t="shared" si="74"/>
        <v>1</v>
      </c>
      <c r="W33" s="79"/>
      <c r="X33" s="79"/>
      <c r="Y33" s="79"/>
      <c r="Z33" s="79"/>
      <c r="AA33" s="79"/>
      <c r="AB33" s="79"/>
      <c r="AC33" s="79">
        <f t="shared" si="75"/>
        <v>13</v>
      </c>
      <c r="AD33" s="80"/>
      <c r="AE33" s="4">
        <f t="shared" si="76"/>
        <v>22</v>
      </c>
      <c r="AJ33" s="20"/>
      <c r="AK33" s="20"/>
      <c r="AL33" s="20"/>
      <c r="AM33" s="20"/>
      <c r="AN33" s="20"/>
      <c r="AO33" s="259"/>
      <c r="AP33" s="259"/>
      <c r="AV33" s="66">
        <f t="shared" si="8"/>
        <v>0</v>
      </c>
      <c r="AW33" s="154">
        <f t="shared" si="9"/>
        <v>0</v>
      </c>
      <c r="AX33" s="154" t="e">
        <f>IF(#REF!=0,IF(AW33=1,1,0),0)</f>
        <v>#REF!</v>
      </c>
    </row>
    <row r="34" spans="1:70" ht="15.75" hidden="1" customHeight="1">
      <c r="E34" s="83"/>
      <c r="F34" s="79">
        <f t="shared" si="74"/>
        <v>3</v>
      </c>
      <c r="G34" s="79">
        <f t="shared" si="74"/>
        <v>3</v>
      </c>
      <c r="H34" s="79">
        <f t="shared" si="74"/>
        <v>3</v>
      </c>
      <c r="I34" s="79">
        <f t="shared" si="74"/>
        <v>3</v>
      </c>
      <c r="J34" s="79">
        <f t="shared" si="74"/>
        <v>3</v>
      </c>
      <c r="K34" s="79">
        <f t="shared" si="74"/>
        <v>3</v>
      </c>
      <c r="L34" s="79">
        <f t="shared" si="74"/>
        <v>2</v>
      </c>
      <c r="M34" s="79">
        <f t="shared" si="74"/>
        <v>2</v>
      </c>
      <c r="N34" s="79">
        <f t="shared" si="74"/>
        <v>2</v>
      </c>
      <c r="O34" s="79">
        <f t="shared" si="74"/>
        <v>2</v>
      </c>
      <c r="P34" s="79">
        <f t="shared" si="74"/>
        <v>2</v>
      </c>
      <c r="Q34" s="79">
        <f t="shared" si="74"/>
        <v>2</v>
      </c>
      <c r="R34" s="79">
        <f t="shared" si="74"/>
        <v>2</v>
      </c>
      <c r="S34" s="79">
        <f t="shared" si="74"/>
        <v>1</v>
      </c>
      <c r="T34" s="79">
        <f t="shared" si="74"/>
        <v>1</v>
      </c>
      <c r="U34" s="79">
        <f t="shared" si="74"/>
        <v>1</v>
      </c>
      <c r="W34" s="79"/>
      <c r="X34" s="79"/>
      <c r="Y34" s="79"/>
      <c r="Z34" s="79"/>
      <c r="AA34" s="79"/>
      <c r="AB34" s="79"/>
      <c r="AC34" s="79">
        <f t="shared" si="75"/>
        <v>13</v>
      </c>
      <c r="AD34" s="80"/>
      <c r="AE34" s="4">
        <f t="shared" si="76"/>
        <v>22</v>
      </c>
      <c r="AJ34" s="20"/>
      <c r="AK34" s="20"/>
      <c r="AL34" s="20"/>
      <c r="AM34" s="20"/>
      <c r="AN34" s="20"/>
      <c r="AO34" s="259"/>
      <c r="AP34" s="259"/>
      <c r="AV34" s="66">
        <f t="shared" si="8"/>
        <v>0</v>
      </c>
      <c r="AW34" s="154">
        <f t="shared" si="9"/>
        <v>0</v>
      </c>
      <c r="AX34" s="154" t="e">
        <f>IF(#REF!=0,IF(AW34=1,1,0),0)</f>
        <v>#REF!</v>
      </c>
    </row>
    <row r="35" spans="1:70" ht="17.25" hidden="1" customHeight="1">
      <c r="E35" s="83"/>
      <c r="F35" s="79">
        <f t="shared" si="74"/>
        <v>3</v>
      </c>
      <c r="G35" s="79">
        <f t="shared" si="74"/>
        <v>3</v>
      </c>
      <c r="H35" s="79">
        <f t="shared" si="74"/>
        <v>3</v>
      </c>
      <c r="I35" s="79">
        <f t="shared" si="74"/>
        <v>3</v>
      </c>
      <c r="J35" s="79">
        <f t="shared" si="74"/>
        <v>3</v>
      </c>
      <c r="K35" s="79">
        <f t="shared" si="74"/>
        <v>3</v>
      </c>
      <c r="L35" s="79">
        <f t="shared" si="74"/>
        <v>2</v>
      </c>
      <c r="M35" s="79">
        <f t="shared" si="74"/>
        <v>2</v>
      </c>
      <c r="N35" s="79">
        <f t="shared" si="74"/>
        <v>2</v>
      </c>
      <c r="O35" s="79">
        <f t="shared" si="74"/>
        <v>2</v>
      </c>
      <c r="P35" s="79">
        <f t="shared" si="74"/>
        <v>2</v>
      </c>
      <c r="Q35" s="79">
        <f t="shared" si="74"/>
        <v>2</v>
      </c>
      <c r="R35" s="79">
        <f t="shared" si="74"/>
        <v>2</v>
      </c>
      <c r="S35" s="79">
        <f t="shared" si="74"/>
        <v>1</v>
      </c>
      <c r="T35" s="79">
        <f t="shared" si="74"/>
        <v>1</v>
      </c>
      <c r="U35" s="79">
        <f t="shared" si="74"/>
        <v>1</v>
      </c>
      <c r="W35" s="79"/>
      <c r="X35" s="79"/>
      <c r="Y35" s="79"/>
      <c r="Z35" s="79"/>
      <c r="AA35" s="79"/>
      <c r="AB35" s="79"/>
      <c r="AC35" s="79">
        <f t="shared" si="75"/>
        <v>13</v>
      </c>
      <c r="AD35" s="80"/>
      <c r="AE35" s="4">
        <f t="shared" si="76"/>
        <v>22</v>
      </c>
      <c r="AJ35" s="20"/>
      <c r="AK35" s="20"/>
      <c r="AL35" s="20"/>
      <c r="AM35" s="20"/>
      <c r="AN35" s="20"/>
      <c r="AO35" s="259"/>
      <c r="AP35" s="259"/>
      <c r="AV35" s="66">
        <f t="shared" si="8"/>
        <v>0</v>
      </c>
      <c r="AW35" s="154">
        <f t="shared" si="9"/>
        <v>0</v>
      </c>
      <c r="AX35" s="154" t="e">
        <f>IF(#REF!=0,IF(AW35=1,1,0),0)</f>
        <v>#REF!</v>
      </c>
    </row>
    <row r="36" spans="1:70" ht="17.25" hidden="1" customHeight="1">
      <c r="E36" s="83"/>
      <c r="F36" s="79">
        <f t="shared" ref="F36:U36" si="77">F35</f>
        <v>3</v>
      </c>
      <c r="G36" s="79">
        <f t="shared" si="77"/>
        <v>3</v>
      </c>
      <c r="H36" s="79">
        <f t="shared" si="77"/>
        <v>3</v>
      </c>
      <c r="I36" s="79">
        <f t="shared" si="77"/>
        <v>3</v>
      </c>
      <c r="J36" s="79">
        <f t="shared" si="77"/>
        <v>3</v>
      </c>
      <c r="K36" s="79">
        <f t="shared" si="77"/>
        <v>3</v>
      </c>
      <c r="L36" s="79">
        <f t="shared" si="77"/>
        <v>2</v>
      </c>
      <c r="M36" s="79">
        <f t="shared" si="77"/>
        <v>2</v>
      </c>
      <c r="N36" s="79">
        <f t="shared" si="77"/>
        <v>2</v>
      </c>
      <c r="O36" s="79">
        <f t="shared" si="77"/>
        <v>2</v>
      </c>
      <c r="P36" s="79">
        <f t="shared" si="77"/>
        <v>2</v>
      </c>
      <c r="Q36" s="79">
        <f t="shared" si="77"/>
        <v>2</v>
      </c>
      <c r="R36" s="79">
        <f t="shared" si="77"/>
        <v>2</v>
      </c>
      <c r="S36" s="79">
        <f t="shared" si="77"/>
        <v>1</v>
      </c>
      <c r="T36" s="79">
        <f t="shared" si="77"/>
        <v>1</v>
      </c>
      <c r="U36" s="79">
        <f t="shared" si="77"/>
        <v>1</v>
      </c>
      <c r="W36" s="79"/>
      <c r="X36" s="79"/>
      <c r="Y36" s="79"/>
      <c r="Z36" s="79"/>
      <c r="AA36" s="79"/>
      <c r="AB36" s="79"/>
      <c r="AC36" s="79">
        <f t="shared" si="75"/>
        <v>13</v>
      </c>
      <c r="AD36" s="80"/>
      <c r="AE36" s="4">
        <f t="shared" si="76"/>
        <v>22</v>
      </c>
      <c r="AJ36" s="20"/>
      <c r="AK36" s="20"/>
      <c r="AL36" s="20"/>
      <c r="AM36" s="20"/>
      <c r="AN36" s="20"/>
      <c r="AV36" s="66">
        <f t="shared" si="8"/>
        <v>0</v>
      </c>
      <c r="AW36" s="154">
        <f t="shared" si="9"/>
        <v>0</v>
      </c>
    </row>
    <row r="37" spans="1:70" s="5" customFormat="1" ht="17.25" hidden="1" customHeight="1">
      <c r="C37" s="6"/>
      <c r="D37" s="97"/>
      <c r="E37" s="98"/>
      <c r="F37" s="79">
        <f t="shared" ref="F37:U37" si="78">F36</f>
        <v>3</v>
      </c>
      <c r="G37" s="79">
        <f t="shared" si="78"/>
        <v>3</v>
      </c>
      <c r="H37" s="79">
        <f t="shared" si="78"/>
        <v>3</v>
      </c>
      <c r="I37" s="79">
        <f t="shared" si="78"/>
        <v>3</v>
      </c>
      <c r="J37" s="79">
        <f t="shared" si="78"/>
        <v>3</v>
      </c>
      <c r="K37" s="79">
        <f t="shared" si="78"/>
        <v>3</v>
      </c>
      <c r="L37" s="79">
        <f t="shared" si="78"/>
        <v>2</v>
      </c>
      <c r="M37" s="79">
        <f t="shared" si="78"/>
        <v>2</v>
      </c>
      <c r="N37" s="79">
        <f t="shared" si="78"/>
        <v>2</v>
      </c>
      <c r="O37" s="79">
        <f t="shared" si="78"/>
        <v>2</v>
      </c>
      <c r="P37" s="79">
        <f t="shared" si="78"/>
        <v>2</v>
      </c>
      <c r="Q37" s="79">
        <f t="shared" si="78"/>
        <v>2</v>
      </c>
      <c r="R37" s="79">
        <f t="shared" si="78"/>
        <v>2</v>
      </c>
      <c r="S37" s="79">
        <f t="shared" si="78"/>
        <v>1</v>
      </c>
      <c r="T37" s="79">
        <f t="shared" si="78"/>
        <v>1</v>
      </c>
      <c r="U37" s="79">
        <f t="shared" si="78"/>
        <v>1</v>
      </c>
      <c r="V37" s="66"/>
      <c r="W37" s="79"/>
      <c r="X37" s="79"/>
      <c r="Y37" s="79"/>
      <c r="Z37" s="79"/>
      <c r="AA37" s="79"/>
      <c r="AB37" s="79"/>
      <c r="AC37" s="79">
        <f t="shared" si="75"/>
        <v>13</v>
      </c>
      <c r="AD37" s="80"/>
      <c r="AE37" s="4">
        <f t="shared" si="76"/>
        <v>22</v>
      </c>
      <c r="AF37" s="111"/>
      <c r="AH37" s="259"/>
      <c r="AI37" s="154"/>
      <c r="AJ37" s="114"/>
      <c r="AK37" s="114"/>
      <c r="AL37" s="114"/>
      <c r="AM37" s="114"/>
      <c r="AN37" s="11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8"/>
      <c r="BL37" s="8"/>
      <c r="BM37" s="8"/>
      <c r="BN37" s="8"/>
      <c r="BO37" s="8"/>
      <c r="BP37" s="8"/>
      <c r="BQ37" s="8"/>
      <c r="BR37" s="8"/>
    </row>
    <row r="38" spans="1:70" s="4" customFormat="1" ht="17.25" hidden="1" customHeight="1">
      <c r="D38" s="116"/>
      <c r="E38" s="116"/>
      <c r="F38" s="79">
        <f t="shared" ref="F38:U38" si="79">F37</f>
        <v>3</v>
      </c>
      <c r="G38" s="79">
        <f t="shared" si="79"/>
        <v>3</v>
      </c>
      <c r="H38" s="79">
        <f t="shared" si="79"/>
        <v>3</v>
      </c>
      <c r="I38" s="79">
        <f t="shared" si="79"/>
        <v>3</v>
      </c>
      <c r="J38" s="79">
        <f t="shared" si="79"/>
        <v>3</v>
      </c>
      <c r="K38" s="79">
        <f t="shared" si="79"/>
        <v>3</v>
      </c>
      <c r="L38" s="79">
        <f t="shared" si="79"/>
        <v>2</v>
      </c>
      <c r="M38" s="79">
        <f t="shared" si="79"/>
        <v>2</v>
      </c>
      <c r="N38" s="79">
        <f t="shared" si="79"/>
        <v>2</v>
      </c>
      <c r="O38" s="79">
        <f t="shared" si="79"/>
        <v>2</v>
      </c>
      <c r="P38" s="79">
        <f t="shared" si="79"/>
        <v>2</v>
      </c>
      <c r="Q38" s="79">
        <f t="shared" si="79"/>
        <v>2</v>
      </c>
      <c r="R38" s="79">
        <f t="shared" si="79"/>
        <v>2</v>
      </c>
      <c r="S38" s="79">
        <f t="shared" si="79"/>
        <v>1</v>
      </c>
      <c r="T38" s="79">
        <f t="shared" si="79"/>
        <v>1</v>
      </c>
      <c r="U38" s="79">
        <f t="shared" si="79"/>
        <v>1</v>
      </c>
      <c r="V38" s="66"/>
      <c r="W38" s="79"/>
      <c r="X38" s="79"/>
      <c r="Y38" s="79"/>
      <c r="Z38" s="79"/>
      <c r="AA38" s="79"/>
      <c r="AB38" s="79"/>
      <c r="AC38" s="79">
        <f t="shared" si="75"/>
        <v>13</v>
      </c>
      <c r="AD38" s="80"/>
      <c r="AE38" s="4">
        <f t="shared" si="76"/>
        <v>22</v>
      </c>
      <c r="AG38" s="256"/>
      <c r="AH38" s="259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7"/>
      <c r="BL38" s="7"/>
      <c r="BM38" s="7"/>
      <c r="BN38" s="7"/>
      <c r="BO38" s="7"/>
      <c r="BP38" s="7"/>
      <c r="BQ38" s="7"/>
      <c r="BR38" s="7"/>
    </row>
    <row r="39" spans="1:70" s="4" customFormat="1" ht="13.5" customHeight="1" thickBot="1">
      <c r="C39" s="117" t="s">
        <v>45</v>
      </c>
      <c r="D39" s="45"/>
      <c r="E39" s="116"/>
      <c r="F39" s="118"/>
      <c r="G39" s="118"/>
      <c r="J39" s="118"/>
      <c r="M39" s="117" t="s">
        <v>128</v>
      </c>
      <c r="N39" s="119"/>
      <c r="O39" s="119"/>
      <c r="P39" s="119"/>
      <c r="Q39" s="119"/>
      <c r="R39" s="119"/>
      <c r="S39" s="119"/>
      <c r="T39" s="119"/>
      <c r="U39" s="119"/>
      <c r="V39" s="66"/>
      <c r="W39" s="259"/>
      <c r="X39" s="259"/>
      <c r="Y39" s="259"/>
      <c r="Z39" s="259"/>
      <c r="AA39" s="259"/>
      <c r="AB39" s="259"/>
      <c r="AC39" s="259"/>
      <c r="AH39" s="259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7"/>
      <c r="BL39" s="7"/>
      <c r="BM39" s="7"/>
      <c r="BN39" s="7"/>
      <c r="BO39" s="7"/>
      <c r="BP39" s="7"/>
      <c r="BQ39" s="7"/>
      <c r="BR39" s="7"/>
    </row>
    <row r="40" spans="1:70" s="124" customFormat="1" ht="11.25" customHeight="1">
      <c r="A40" s="120"/>
      <c r="B40" s="121" t="s">
        <v>41</v>
      </c>
      <c r="C40" s="120"/>
      <c r="D40" s="122"/>
      <c r="E40" s="123"/>
      <c r="M40" s="121" t="s">
        <v>123</v>
      </c>
      <c r="N40" s="120"/>
      <c r="O40" s="120"/>
      <c r="P40" s="120"/>
      <c r="Q40" s="120"/>
      <c r="R40" s="120"/>
      <c r="S40" s="120"/>
      <c r="T40" s="120"/>
      <c r="U40" s="120"/>
      <c r="V40" s="125"/>
      <c r="W40" s="120"/>
      <c r="X40" s="120"/>
      <c r="Y40" s="120"/>
      <c r="Z40" s="120"/>
      <c r="AA40" s="120"/>
      <c r="AB40" s="120"/>
      <c r="AC40" s="120"/>
      <c r="AD40" s="126"/>
      <c r="AE40" s="520"/>
      <c r="AF40" s="521"/>
      <c r="AG40" s="521"/>
      <c r="AH40" s="522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8"/>
      <c r="BL40" s="128"/>
      <c r="BM40" s="128"/>
      <c r="BN40" s="128"/>
      <c r="BO40" s="128"/>
      <c r="BP40" s="128"/>
      <c r="BQ40" s="128"/>
      <c r="BR40" s="128"/>
    </row>
    <row r="41" spans="1:70" s="124" customFormat="1" ht="11.25" customHeight="1" thickBot="1">
      <c r="A41" s="120"/>
      <c r="B41" s="157">
        <v>5</v>
      </c>
      <c r="C41" s="130">
        <v>4.7</v>
      </c>
      <c r="D41" s="221">
        <v>4.4000000000000004</v>
      </c>
      <c r="E41" s="130">
        <v>4</v>
      </c>
      <c r="F41" s="129">
        <v>3.7</v>
      </c>
      <c r="G41" s="129">
        <v>3.4</v>
      </c>
      <c r="H41" s="129">
        <v>3</v>
      </c>
      <c r="I41" s="129">
        <v>2.7</v>
      </c>
      <c r="J41" s="129">
        <v>2</v>
      </c>
      <c r="N41" s="121" t="s">
        <v>124</v>
      </c>
      <c r="AD41" s="126"/>
      <c r="AE41" s="523"/>
      <c r="AF41" s="524"/>
      <c r="AG41" s="524"/>
      <c r="AH41" s="525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8"/>
      <c r="BL41" s="128"/>
      <c r="BM41" s="128"/>
      <c r="BN41" s="128"/>
      <c r="BO41" s="128"/>
      <c r="BP41" s="128"/>
      <c r="BQ41" s="128"/>
      <c r="BR41" s="128"/>
    </row>
    <row r="42" spans="1:70" s="124" customFormat="1" ht="11.25" customHeight="1" thickBot="1">
      <c r="B42" s="121" t="s">
        <v>121</v>
      </c>
      <c r="M42" s="222" t="s">
        <v>129</v>
      </c>
      <c r="N42" s="120"/>
      <c r="O42" s="120"/>
      <c r="P42" s="120"/>
      <c r="Q42" s="120"/>
      <c r="R42" s="120"/>
      <c r="S42" s="120"/>
      <c r="T42" s="120"/>
      <c r="U42" s="120"/>
      <c r="V42" s="125"/>
      <c r="W42" s="120"/>
      <c r="X42" s="120"/>
      <c r="Y42" s="120"/>
      <c r="Z42" s="120"/>
      <c r="AA42" s="120"/>
      <c r="AB42" s="120"/>
      <c r="AC42" s="120"/>
      <c r="AE42" s="120"/>
      <c r="AF42" s="120"/>
      <c r="AG42" s="120"/>
      <c r="AH42" s="132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8"/>
      <c r="BL42" s="128"/>
      <c r="BM42" s="128"/>
      <c r="BN42" s="128"/>
      <c r="BO42" s="128"/>
      <c r="BP42" s="128"/>
      <c r="BQ42" s="128"/>
      <c r="BR42" s="128"/>
    </row>
    <row r="43" spans="1:70" s="124" customFormat="1" ht="11.25" customHeight="1" thickBot="1">
      <c r="A43" s="120"/>
      <c r="B43" s="121" t="s">
        <v>120</v>
      </c>
      <c r="E43" s="134"/>
      <c r="F43" s="132"/>
      <c r="G43" s="135"/>
      <c r="H43" s="132"/>
      <c r="I43" s="135"/>
      <c r="K43" s="132"/>
      <c r="M43" s="121" t="s">
        <v>125</v>
      </c>
      <c r="N43" s="120"/>
      <c r="O43" s="121"/>
      <c r="P43" s="121"/>
      <c r="Q43" s="121"/>
      <c r="R43" s="120"/>
      <c r="S43" s="120"/>
      <c r="T43" s="120"/>
      <c r="U43" s="120"/>
      <c r="V43" s="125"/>
      <c r="W43" s="120"/>
      <c r="X43" s="120"/>
      <c r="Y43" s="120"/>
      <c r="Z43" s="120"/>
      <c r="AA43" s="120"/>
      <c r="AB43" s="120"/>
      <c r="AE43" s="461" t="s">
        <v>16</v>
      </c>
      <c r="AF43" s="462"/>
      <c r="AG43" s="120"/>
      <c r="AH43" s="132"/>
      <c r="AI43" s="154"/>
      <c r="AJ43" s="115"/>
      <c r="AK43" s="115"/>
      <c r="AL43" s="115"/>
      <c r="AM43" s="115"/>
      <c r="AN43" s="115"/>
      <c r="AO43" s="115"/>
      <c r="AP43" s="115"/>
      <c r="AQ43" s="115"/>
      <c r="AR43" s="162"/>
      <c r="AS43" s="162"/>
      <c r="AT43" s="162"/>
      <c r="AU43" s="154"/>
      <c r="AV43" s="155"/>
      <c r="AW43" s="154" t="s">
        <v>49</v>
      </c>
      <c r="AX43" s="113" t="e">
        <f>SUM(AX5:AX37)</f>
        <v>#REF!</v>
      </c>
      <c r="AY43" s="154" t="s">
        <v>50</v>
      </c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8"/>
      <c r="BL43" s="128"/>
      <c r="BM43" s="128"/>
      <c r="BN43" s="128"/>
      <c r="BO43" s="128"/>
      <c r="BP43" s="128"/>
      <c r="BQ43" s="128"/>
      <c r="BR43" s="128"/>
    </row>
    <row r="44" spans="1:70" s="124" customFormat="1" ht="11.25" customHeight="1">
      <c r="A44" s="120"/>
      <c r="B44" s="121" t="s">
        <v>122</v>
      </c>
      <c r="D44" s="134"/>
      <c r="E44" s="123"/>
      <c r="K44" s="136"/>
      <c r="M44" s="121" t="s">
        <v>126</v>
      </c>
      <c r="N44" s="120"/>
      <c r="O44" s="120"/>
      <c r="P44" s="120"/>
      <c r="Q44" s="120"/>
      <c r="R44" s="120"/>
      <c r="S44" s="120"/>
      <c r="T44" s="120"/>
      <c r="U44" s="120"/>
      <c r="V44" s="125"/>
      <c r="W44" s="120"/>
      <c r="X44" s="120"/>
      <c r="Y44" s="120"/>
      <c r="Z44" s="120"/>
      <c r="AA44" s="120"/>
      <c r="AB44" s="120"/>
      <c r="AD44" s="126"/>
      <c r="AE44" s="120"/>
      <c r="AF44" s="120"/>
      <c r="AG44" s="120"/>
      <c r="AH44" s="132"/>
      <c r="AI44" s="154"/>
      <c r="AJ44" s="154" t="s">
        <v>26</v>
      </c>
      <c r="AK44" s="154" t="s">
        <v>27</v>
      </c>
      <c r="AL44" s="154" t="s">
        <v>28</v>
      </c>
      <c r="AM44" s="154" t="s">
        <v>29</v>
      </c>
      <c r="AN44" s="154" t="s">
        <v>30</v>
      </c>
      <c r="AO44" s="154" t="s">
        <v>31</v>
      </c>
      <c r="AP44" s="154" t="s">
        <v>36</v>
      </c>
      <c r="AQ44" s="154" t="s">
        <v>37</v>
      </c>
      <c r="AR44" s="154"/>
      <c r="AS44" s="154"/>
      <c r="AT44" s="154"/>
      <c r="AU44" s="154"/>
      <c r="AV44" s="154"/>
      <c r="AW44" s="154"/>
      <c r="AX44" s="154"/>
      <c r="AY44" s="154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8"/>
      <c r="BL44" s="128"/>
      <c r="BM44" s="128"/>
      <c r="BN44" s="128"/>
      <c r="BO44" s="128"/>
      <c r="BP44" s="128"/>
      <c r="BQ44" s="128"/>
      <c r="BR44" s="128"/>
    </row>
    <row r="45" spans="1:70" s="124" customFormat="1" ht="11.25" customHeight="1">
      <c r="A45" s="120"/>
      <c r="B45" s="121" t="s">
        <v>51</v>
      </c>
      <c r="D45" s="122"/>
      <c r="E45" s="137"/>
      <c r="F45" s="138"/>
      <c r="G45" s="139"/>
      <c r="M45" s="223" t="s">
        <v>127</v>
      </c>
      <c r="N45" s="120"/>
      <c r="O45" s="120"/>
      <c r="P45" s="120"/>
      <c r="Q45" s="120"/>
      <c r="R45" s="120"/>
      <c r="S45" s="120"/>
      <c r="T45" s="120"/>
      <c r="U45" s="120"/>
      <c r="V45" s="125"/>
      <c r="W45" s="120"/>
      <c r="X45" s="120"/>
      <c r="Y45" s="120"/>
      <c r="Z45" s="120"/>
      <c r="AA45" s="120"/>
      <c r="AB45" s="120"/>
      <c r="AC45" s="120"/>
      <c r="AD45" s="126"/>
      <c r="AE45" s="120"/>
      <c r="AF45" s="120"/>
      <c r="AG45" s="120"/>
      <c r="AH45" s="132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8"/>
      <c r="BL45" s="128"/>
      <c r="BM45" s="128"/>
      <c r="BN45" s="128"/>
      <c r="BO45" s="128"/>
      <c r="BP45" s="128"/>
      <c r="BQ45" s="128"/>
      <c r="BR45" s="128"/>
    </row>
    <row r="46" spans="1:70" s="124" customFormat="1" ht="11.25" customHeight="1">
      <c r="A46" s="120"/>
      <c r="B46" s="121" t="s">
        <v>130</v>
      </c>
      <c r="D46" s="122"/>
      <c r="E46" s="137"/>
      <c r="F46" s="138"/>
      <c r="G46" s="139"/>
      <c r="O46" s="120"/>
      <c r="P46" s="120"/>
      <c r="Q46" s="120"/>
      <c r="R46" s="120"/>
      <c r="S46" s="120"/>
      <c r="T46" s="120"/>
      <c r="U46" s="120"/>
      <c r="V46" s="125"/>
      <c r="W46" s="120"/>
      <c r="X46" s="120"/>
      <c r="Y46" s="120"/>
      <c r="Z46" s="120"/>
      <c r="AA46" s="120"/>
      <c r="AB46" s="120"/>
      <c r="AC46" s="120"/>
      <c r="AF46" s="120"/>
      <c r="AG46" s="120"/>
      <c r="AH46" s="132"/>
      <c r="AI46" s="154"/>
      <c r="AJ46" s="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8"/>
      <c r="BL46" s="128"/>
      <c r="BM46" s="128"/>
      <c r="BN46" s="128"/>
      <c r="BO46" s="128"/>
      <c r="BP46" s="128"/>
      <c r="BQ46" s="128"/>
      <c r="BR46" s="128"/>
    </row>
    <row r="47" spans="1:70" ht="13.5" customHeight="1">
      <c r="D47" s="151"/>
      <c r="E47" s="150"/>
      <c r="F47" s="147"/>
      <c r="G47" s="147"/>
      <c r="H47" s="147"/>
    </row>
  </sheetData>
  <mergeCells count="38">
    <mergeCell ref="AE43:AF43"/>
    <mergeCell ref="AE40:AH41"/>
    <mergeCell ref="AU3:AU4"/>
    <mergeCell ref="AV3:AV4"/>
    <mergeCell ref="AW3:AW4"/>
    <mergeCell ref="AX3:AX4"/>
    <mergeCell ref="Z2:Z4"/>
    <mergeCell ref="AA2:AA4"/>
    <mergeCell ref="AB2:AB4"/>
    <mergeCell ref="AC2:AC4"/>
    <mergeCell ref="AD2:AD4"/>
    <mergeCell ref="AE2:AE4"/>
    <mergeCell ref="AF2:AF4"/>
    <mergeCell ref="AI3:AI4"/>
    <mergeCell ref="AJ3:AT3"/>
    <mergeCell ref="AG1:AG4"/>
    <mergeCell ref="AC1:AF1"/>
    <mergeCell ref="S2:S3"/>
    <mergeCell ref="T2:T3"/>
    <mergeCell ref="U2:U3"/>
    <mergeCell ref="V2:V4"/>
    <mergeCell ref="W2:W4"/>
    <mergeCell ref="X2:X4"/>
    <mergeCell ref="Y2:Y4"/>
    <mergeCell ref="N1:U1"/>
    <mergeCell ref="N2:N3"/>
    <mergeCell ref="D1:D3"/>
    <mergeCell ref="E1:E3"/>
    <mergeCell ref="F1:L1"/>
    <mergeCell ref="V1:AB1"/>
    <mergeCell ref="O2:O3"/>
    <mergeCell ref="P2:P3"/>
    <mergeCell ref="Q2:Q3"/>
    <mergeCell ref="R2:R3"/>
    <mergeCell ref="F2:H2"/>
    <mergeCell ref="I2:K2"/>
    <mergeCell ref="L2:L3"/>
    <mergeCell ref="M2:M3"/>
  </mergeCells>
  <pageMargins left="0.18" right="0.16" top="0.19" bottom="0.75" header="0.17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мои</vt:lpstr>
      <vt:lpstr>остальные</vt:lpstr>
      <vt:lpstr>Лист1</vt:lpstr>
    </vt:vector>
  </TitlesOfParts>
  <Company>Политех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hofa</cp:lastModifiedBy>
  <cp:lastPrinted>2012-01-11T11:26:23Z</cp:lastPrinted>
  <dcterms:created xsi:type="dcterms:W3CDTF">2006-10-10T06:56:38Z</dcterms:created>
  <dcterms:modified xsi:type="dcterms:W3CDTF">2012-04-04T15:11:28Z</dcterms:modified>
</cp:coreProperties>
</file>