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775" windowWidth="19260" windowHeight="5835"/>
  </bookViews>
  <sheets>
    <sheet name="Лист1" sheetId="1" r:id="rId1"/>
    <sheet name="Лист3" sheetId="3" r:id="rId2"/>
  </sheets>
  <definedNames>
    <definedName name="A">Лист1!$B$188:$M$196</definedName>
    <definedName name="AC">Лист1!$B$193:$M$196</definedName>
    <definedName name="alfa">Лист1!$I$6</definedName>
    <definedName name="BC">Лист1!$B$188:$M$191</definedName>
    <definedName name="betta">Лист1!$F$6</definedName>
    <definedName name="Ca">Лист1!$E$38</definedName>
    <definedName name="Cab">Лист1!$I$38</definedName>
    <definedName name="Cb">Лист1!$G$38</definedName>
    <definedName name="Cg">Лист1!$K$38</definedName>
    <definedName name="gamma">Лист1!$K$6</definedName>
    <definedName name="M">Лист1!$G$6</definedName>
    <definedName name="Ma">Лист1!$C$58</definedName>
    <definedName name="Pa">Лист1!$E$6</definedName>
    <definedName name="Pb">Лист1!$J$6</definedName>
    <definedName name="q">Лист1!$H$6</definedName>
    <definedName name="Qu">Лист1!$C$38</definedName>
    <definedName name="Sa">Лист1!$D$38</definedName>
    <definedName name="Sab">Лист1!$H$38</definedName>
    <definedName name="Sb">Лист1!$F$38</definedName>
    <definedName name="Sg">Лист1!$J$38</definedName>
    <definedName name="Xa">Лист1!$C$56</definedName>
    <definedName name="Xc">Лист1!$C$54</definedName>
    <definedName name="Ya">Лист1!$C$57</definedName>
    <definedName name="Yb">Лист1!$C$53</definedName>
    <definedName name="Yc">Лист1!$C$55</definedName>
    <definedName name="м" localSheetId="0">Лист1!$B$6</definedName>
  </definedNames>
  <calcPr calcId="125725"/>
</workbook>
</file>

<file path=xl/calcChain.xml><?xml version="1.0" encoding="utf-8"?>
<calcChain xmlns="http://schemas.openxmlformats.org/spreadsheetml/2006/main">
  <c r="D77" i="1"/>
  <c r="E77"/>
  <c r="F77"/>
  <c r="G77"/>
  <c r="H77"/>
  <c r="I77"/>
  <c r="J77"/>
  <c r="K77"/>
  <c r="L77"/>
  <c r="D38" l="1"/>
  <c r="L43" l="1"/>
  <c r="D43"/>
  <c r="E43"/>
  <c r="F43"/>
  <c r="G43"/>
  <c r="H43"/>
  <c r="I43"/>
  <c r="J43"/>
  <c r="K43"/>
  <c r="C43"/>
  <c r="B30"/>
  <c r="B29" l="1"/>
  <c r="P194"/>
  <c r="P196"/>
  <c r="P195"/>
  <c r="B28"/>
  <c r="B92" l="1"/>
  <c r="L168"/>
  <c r="K168"/>
  <c r="J200" l="1"/>
  <c r="K200"/>
  <c r="D187"/>
  <c r="D200" s="1"/>
  <c r="E187"/>
  <c r="E200" s="1"/>
  <c r="F187"/>
  <c r="F200" s="1"/>
  <c r="G187"/>
  <c r="G200" s="1"/>
  <c r="H187"/>
  <c r="H200" s="1"/>
  <c r="C187"/>
  <c r="C200" s="1"/>
  <c r="U181" l="1"/>
  <c r="V181"/>
  <c r="W181"/>
  <c r="D71" l="1"/>
  <c r="E71"/>
  <c r="F71"/>
  <c r="G71"/>
  <c r="H71"/>
  <c r="C71"/>
  <c r="C77" s="1"/>
  <c r="R193"/>
  <c r="L180" s="1"/>
  <c r="S193"/>
  <c r="L181" s="1"/>
  <c r="T193"/>
  <c r="L182" s="1"/>
  <c r="U193"/>
  <c r="L183" s="1"/>
  <c r="V193"/>
  <c r="L184" s="1"/>
  <c r="Q193"/>
  <c r="L179" s="1"/>
  <c r="N181" l="1"/>
  <c r="L200" s="1"/>
  <c r="O181"/>
  <c r="P181"/>
  <c r="I168" s="1"/>
  <c r="I200" s="1"/>
  <c r="Q181"/>
  <c r="R181"/>
  <c r="S181"/>
  <c r="T181"/>
  <c r="M181"/>
  <c r="O183"/>
  <c r="N183"/>
  <c r="Q183" l="1"/>
  <c r="R183"/>
  <c r="S183"/>
  <c r="T183"/>
  <c r="U183"/>
  <c r="V183"/>
  <c r="J183" s="1"/>
  <c r="W183"/>
  <c r="P183"/>
  <c r="M183"/>
  <c r="L206" l="1"/>
  <c r="K195"/>
  <c r="K196"/>
  <c r="G195"/>
  <c r="E196"/>
  <c r="L193"/>
  <c r="K209"/>
  <c r="K210"/>
  <c r="K208"/>
  <c r="B183"/>
  <c r="H183"/>
  <c r="I189" s="1"/>
  <c r="G183"/>
  <c r="I206" s="1"/>
  <c r="E183"/>
  <c r="I209" s="1"/>
  <c r="F183"/>
  <c r="C183"/>
  <c r="C190" s="1"/>
  <c r="D183"/>
  <c r="D191" s="1"/>
  <c r="I183"/>
  <c r="L210" s="1"/>
  <c r="J209" l="1"/>
  <c r="J210"/>
  <c r="I210"/>
  <c r="L209"/>
  <c r="J208"/>
  <c r="L208"/>
  <c r="I208"/>
  <c r="L207"/>
  <c r="J207"/>
  <c r="I207"/>
  <c r="J206"/>
  <c r="L196"/>
  <c r="L195"/>
  <c r="L194"/>
  <c r="J190"/>
  <c r="J191"/>
  <c r="I191"/>
  <c r="E191"/>
  <c r="I190"/>
  <c r="J189"/>
  <c r="J188"/>
  <c r="I188"/>
  <c r="L190"/>
  <c r="L191"/>
  <c r="B58"/>
  <c r="B91" s="1"/>
  <c r="B57"/>
  <c r="B90" s="1"/>
  <c r="B56"/>
  <c r="B89" s="1"/>
  <c r="B55"/>
  <c r="B88" s="1"/>
  <c r="B54"/>
  <c r="B87" s="1"/>
  <c r="B53"/>
  <c r="B86" s="1"/>
  <c r="B33"/>
  <c r="B34"/>
  <c r="B32"/>
  <c r="B74" l="1"/>
  <c r="B73"/>
  <c r="B72"/>
  <c r="P199"/>
  <c r="P198"/>
  <c r="P197"/>
  <c r="B80" l="1"/>
  <c r="B78"/>
  <c r="B79"/>
  <c r="J215" l="1"/>
  <c r="K215"/>
  <c r="L215"/>
  <c r="I215"/>
  <c r="D215"/>
  <c r="E215"/>
  <c r="F215"/>
  <c r="G215"/>
  <c r="H215"/>
  <c r="C215"/>
  <c r="M193"/>
  <c r="B221" l="1"/>
  <c r="L221" s="1"/>
  <c r="B49"/>
  <c r="B218"/>
  <c r="B46"/>
  <c r="V199"/>
  <c r="H221" s="1"/>
  <c r="T199"/>
  <c r="F221" s="1"/>
  <c r="R199"/>
  <c r="D221" s="1"/>
  <c r="Q199"/>
  <c r="C221" s="1"/>
  <c r="U196"/>
  <c r="G218" s="1"/>
  <c r="T196"/>
  <c r="F218" s="1"/>
  <c r="V196"/>
  <c r="H218" s="1"/>
  <c r="B44"/>
  <c r="K221" l="1"/>
  <c r="I218"/>
  <c r="B220"/>
  <c r="L220" s="1"/>
  <c r="B48"/>
  <c r="B217"/>
  <c r="L217" s="1"/>
  <c r="B45"/>
  <c r="B219"/>
  <c r="I219" s="1"/>
  <c r="B47"/>
  <c r="L218"/>
  <c r="K218"/>
  <c r="B216"/>
  <c r="L216" s="1"/>
  <c r="M190"/>
  <c r="S199"/>
  <c r="E221" s="1"/>
  <c r="S196"/>
  <c r="E218" s="1"/>
  <c r="R196"/>
  <c r="D218" s="1"/>
  <c r="V197"/>
  <c r="H219" s="1"/>
  <c r="T197"/>
  <c r="F219" s="1"/>
  <c r="R197"/>
  <c r="D219" s="1"/>
  <c r="U197"/>
  <c r="G219" s="1"/>
  <c r="S197"/>
  <c r="E219" s="1"/>
  <c r="Q197"/>
  <c r="C219" s="1"/>
  <c r="S198"/>
  <c r="E220" s="1"/>
  <c r="Q198"/>
  <c r="C220" s="1"/>
  <c r="V198"/>
  <c r="H220" s="1"/>
  <c r="T198"/>
  <c r="F220" s="1"/>
  <c r="R198"/>
  <c r="D220" s="1"/>
  <c r="R195"/>
  <c r="D217" s="1"/>
  <c r="T195"/>
  <c r="F217" s="1"/>
  <c r="V195"/>
  <c r="H217" s="1"/>
  <c r="S195"/>
  <c r="E217" s="1"/>
  <c r="U195"/>
  <c r="G217" s="1"/>
  <c r="V194"/>
  <c r="H216" s="1"/>
  <c r="T194"/>
  <c r="F216" s="1"/>
  <c r="U194"/>
  <c r="G216" s="1"/>
  <c r="R194"/>
  <c r="D216" s="1"/>
  <c r="S194"/>
  <c r="E216" s="1"/>
  <c r="Q194"/>
  <c r="C216" s="1"/>
  <c r="K220" l="1"/>
  <c r="I217"/>
  <c r="L219"/>
  <c r="K219"/>
  <c r="K217"/>
  <c r="J219"/>
  <c r="J220"/>
  <c r="M195"/>
  <c r="J221"/>
  <c r="K216"/>
  <c r="I216"/>
  <c r="M47" l="1"/>
  <c r="U198"/>
  <c r="G220" s="1"/>
  <c r="Q196"/>
  <c r="C218" s="1"/>
  <c r="Q195" l="1"/>
  <c r="U199"/>
  <c r="G221" s="1"/>
  <c r="W197"/>
  <c r="M191" l="1"/>
  <c r="W196" s="1"/>
  <c r="J218"/>
  <c r="M188"/>
  <c r="J216"/>
  <c r="M189"/>
  <c r="J217"/>
  <c r="M196"/>
  <c r="I221"/>
  <c r="M194"/>
  <c r="I220"/>
  <c r="K185" a="1"/>
  <c r="K185" s="1"/>
  <c r="C217"/>
  <c r="W199"/>
  <c r="W198" l="1"/>
  <c r="M48"/>
  <c r="M49"/>
  <c r="M44"/>
  <c r="M46"/>
  <c r="M45"/>
  <c r="C59" a="1"/>
  <c r="C59" s="1"/>
  <c r="W194"/>
  <c r="W195"/>
  <c r="C53" l="1" a="1"/>
  <c r="C56" s="1"/>
  <c r="K179" a="1"/>
  <c r="K180" s="1"/>
  <c r="C55" l="1"/>
  <c r="C58"/>
  <c r="C57"/>
  <c r="C54"/>
  <c r="C53"/>
  <c r="K181"/>
  <c r="K183"/>
  <c r="K184"/>
  <c r="K182"/>
  <c r="F209" s="1"/>
  <c r="K179"/>
  <c r="C210" s="1"/>
  <c r="G209" l="1"/>
  <c r="G210"/>
  <c r="C208"/>
  <c r="C207"/>
  <c r="F206"/>
  <c r="G207"/>
  <c r="H209"/>
  <c r="H208"/>
  <c r="H210"/>
  <c r="M78"/>
  <c r="M80"/>
  <c r="M79"/>
  <c r="M207" l="1"/>
  <c r="M210"/>
  <c r="M208"/>
  <c r="M206"/>
  <c r="M209"/>
</calcChain>
</file>

<file path=xl/sharedStrings.xml><?xml version="1.0" encoding="utf-8"?>
<sst xmlns="http://schemas.openxmlformats.org/spreadsheetml/2006/main" count="489" uniqueCount="137">
  <si>
    <t>M</t>
  </si>
  <si>
    <t>q</t>
  </si>
  <si>
    <t>Ma</t>
  </si>
  <si>
    <t>F</t>
  </si>
  <si>
    <t>Q</t>
  </si>
  <si>
    <t>Vx</t>
  </si>
  <si>
    <t>=0</t>
  </si>
  <si>
    <t>Mc</t>
  </si>
  <si>
    <t>-1</t>
  </si>
  <si>
    <t>|A|</t>
  </si>
  <si>
    <t>-∑</t>
  </si>
  <si>
    <t>Sina</t>
  </si>
  <si>
    <t>Cosa</t>
  </si>
  <si>
    <t>=0 ?</t>
  </si>
  <si>
    <t>Sinb</t>
  </si>
  <si>
    <t>Vy</t>
  </si>
  <si>
    <t>Cosb</t>
  </si>
  <si>
    <t xml:space="preserve">Q </t>
  </si>
  <si>
    <t>1</t>
  </si>
  <si>
    <t>0</t>
  </si>
  <si>
    <t>Готовое решение будет скрыто</t>
  </si>
  <si>
    <t>Коэффициенты при реакциях (элементы матрицы А)</t>
  </si>
  <si>
    <t>Вычисляем элементы матрицы А.</t>
  </si>
  <si>
    <t xml:space="preserve">В  строки 7,8,9 вносим значения решений </t>
  </si>
  <si>
    <t>Копия элементов из 2</t>
  </si>
  <si>
    <t>Нагрузка (после суммирования дает столбец у)</t>
  </si>
  <si>
    <t>ВС:</t>
  </si>
  <si>
    <t>ВС</t>
  </si>
  <si>
    <t>Mb</t>
  </si>
  <si>
    <t>AC</t>
  </si>
  <si>
    <t>Варианты уравнений</t>
  </si>
  <si>
    <t>Mа</t>
  </si>
  <si>
    <t>a</t>
  </si>
  <si>
    <t xml:space="preserve"> 𝛽</t>
  </si>
  <si>
    <t>м</t>
  </si>
  <si>
    <t>н</t>
  </si>
  <si>
    <t>град</t>
  </si>
  <si>
    <t>нм</t>
  </si>
  <si>
    <t>н/м</t>
  </si>
  <si>
    <t>AC:</t>
  </si>
  <si>
    <t>Составить уравнения:</t>
  </si>
  <si>
    <t xml:space="preserve">Уравнения проверки </t>
  </si>
  <si>
    <t>XA</t>
  </si>
  <si>
    <t>YA</t>
  </si>
  <si>
    <t>АС</t>
  </si>
  <si>
    <t>нагрузка</t>
  </si>
  <si>
    <t>-∑F</t>
  </si>
  <si>
    <t>правая часть</t>
  </si>
  <si>
    <t>Перенесите выражения коэффициентов из уравнений равновесия системы ВСА в ячейки таблицы (см образец)</t>
  </si>
  <si>
    <t>=0?</t>
  </si>
  <si>
    <t>Если в этом столбце получились нули, смело сдавайте работу.</t>
  </si>
  <si>
    <t>Группа</t>
  </si>
  <si>
    <t>№ в списке</t>
  </si>
  <si>
    <t xml:space="preserve">Задавая различные значения угла </t>
  </si>
  <si>
    <t xml:space="preserve">a  </t>
  </si>
  <si>
    <t>Rc</t>
  </si>
  <si>
    <t>*</t>
  </si>
  <si>
    <t>Поместите сюда скриншот уравнений равновесия стержней ВС и АС из пояснительной записки</t>
  </si>
  <si>
    <t>Перенесите формулы коэффициентов из уравнений равновесия  в ячейки таблицы (см образец)</t>
  </si>
  <si>
    <t>По формулам 3 найдите значения коэффициентов матрицы и правую часть алгебраической системы</t>
  </si>
  <si>
    <t>Решение и определитель матрицы системы вычисляются автоматически. Перенесите решение в пояснительную записку.</t>
  </si>
  <si>
    <t>По 8 вычислите  суммируемые элементы</t>
  </si>
  <si>
    <t>постройте таблицу зависимости реакций и определителя матрицы 6</t>
  </si>
  <si>
    <t>По таблице 10 постройте графики зависмостей решения от угла.  В пояснительной записке проанализируйте графики.</t>
  </si>
  <si>
    <t>Образец</t>
  </si>
  <si>
    <r>
      <t>P</t>
    </r>
    <r>
      <rPr>
        <b/>
        <sz val="8"/>
        <color theme="1"/>
        <rFont val="Times New Roman"/>
        <family val="1"/>
        <charset val="204"/>
      </rPr>
      <t>1</t>
    </r>
  </si>
  <si>
    <t>Sing</t>
  </si>
  <si>
    <t>Cosg</t>
  </si>
  <si>
    <t>Xc</t>
  </si>
  <si>
    <t>Yc</t>
  </si>
  <si>
    <t>Xa</t>
  </si>
  <si>
    <t>Ya</t>
  </si>
  <si>
    <t>P1</t>
  </si>
  <si>
    <t>Если коэффициент вычислен неправильно, то ячейка соответствующей  формулы в 3 окрасится в розовый цвет</t>
  </si>
  <si>
    <t>Убедитесь, что все реакции для части ВС направлены положительно, а для части АС положительны реакции в т.А</t>
  </si>
  <si>
    <t>Сюда поместите скриншот уравнений равновесия всей системы ВСА из расчетной записки</t>
  </si>
  <si>
    <t>Суммы равны нулю, что подтверждает правильность решения.</t>
  </si>
  <si>
    <t>P2</t>
  </si>
  <si>
    <t>Yb</t>
  </si>
  <si>
    <t>Q2a</t>
  </si>
  <si>
    <t>α</t>
  </si>
  <si>
    <t>-4aCosa</t>
  </si>
  <si>
    <t>4aSina</t>
  </si>
  <si>
    <t>-Xa4aCosa</t>
  </si>
  <si>
    <t>Sin(a+b)</t>
  </si>
  <si>
    <t>Cos(a+b)</t>
  </si>
  <si>
    <t>-Q2a</t>
  </si>
  <si>
    <r>
      <t>P</t>
    </r>
    <r>
      <rPr>
        <b/>
        <sz val="8"/>
        <color theme="1"/>
        <rFont val="Times New Roman"/>
        <family val="1"/>
        <charset val="204"/>
      </rPr>
      <t>2</t>
    </r>
  </si>
  <si>
    <t>𝛾</t>
  </si>
  <si>
    <t>-P1*Sin(a+b)</t>
  </si>
  <si>
    <t>-P1*Cos(a+b)</t>
  </si>
  <si>
    <t>Qcosa</t>
  </si>
  <si>
    <t>-4aSina</t>
  </si>
  <si>
    <t>-P1Sinb3a</t>
  </si>
  <si>
    <t>P1Sinb*a</t>
  </si>
  <si>
    <t>-P2Sing</t>
  </si>
  <si>
    <t>-P2Cosg</t>
  </si>
  <si>
    <t>2a</t>
  </si>
  <si>
    <t>-P2Sing*a</t>
  </si>
  <si>
    <t>P2Sing*a</t>
  </si>
  <si>
    <t>]</t>
  </si>
  <si>
    <t>-Qsina</t>
  </si>
  <si>
    <t>-Yb(4aSina+2a)</t>
  </si>
  <si>
    <t>-P1*Sin(a+b)3aCosa+P1Cos(a+b)(3aSina+2a)</t>
  </si>
  <si>
    <t>Q(2a+2aSina)</t>
  </si>
  <si>
    <t>Ya(2a+4aSina)</t>
  </si>
  <si>
    <t>P2Cosg4aCosa-P2Sing(a+4aSina)</t>
  </si>
  <si>
    <t>-Yb4aSina</t>
  </si>
  <si>
    <t>Ya2a</t>
  </si>
  <si>
    <t>betta</t>
  </si>
  <si>
    <t>alfa</t>
  </si>
  <si>
    <t>gamma</t>
  </si>
  <si>
    <r>
      <rPr>
        <b/>
        <sz val="12"/>
        <color theme="1"/>
        <rFont val="Times New Roman"/>
        <family val="1"/>
        <charset val="204"/>
      </rPr>
      <t>ACB</t>
    </r>
    <r>
      <rPr>
        <sz val="12"/>
        <color theme="1"/>
        <rFont val="Times New Roman"/>
        <family val="1"/>
        <charset val="204"/>
      </rPr>
      <t>:</t>
    </r>
  </si>
  <si>
    <t>Скопируйте точно в эти ячейки  данные Вашей задачи</t>
  </si>
  <si>
    <t>При вычислениях пользуйтесь именами ячеек (формулы/использовать в формуле)</t>
  </si>
  <si>
    <t>Имена</t>
  </si>
  <si>
    <t>Расположите 6 имен реакций связей в следующем порядке слева направо: Xb, Yb,Mb,Xc,Yc,Mc,Xa, Ya,Ma                         При правильном имени ячейки ее окраска исчезнет</t>
  </si>
  <si>
    <t>Sin(b+a)</t>
  </si>
  <si>
    <t>Cos(b+a)</t>
  </si>
  <si>
    <t>Qu</t>
  </si>
  <si>
    <t>Sa</t>
  </si>
  <si>
    <t>Ca</t>
  </si>
  <si>
    <t>Sb</t>
  </si>
  <si>
    <t>Cb</t>
  </si>
  <si>
    <t>Sab</t>
  </si>
  <si>
    <t>Cab</t>
  </si>
  <si>
    <t>Sg</t>
  </si>
  <si>
    <t>Cg</t>
  </si>
  <si>
    <t>пользуясь именами пунктов 1, 3 и 4</t>
  </si>
  <si>
    <t>Как вычислять элементы матрицы с помощью имен переменных?</t>
  </si>
  <si>
    <t xml:space="preserve">Пусть нам нужно вычислить формулу:  -P1*Sin(a-b)*4a*Cosa из пункта 3 </t>
  </si>
  <si>
    <t>В зеленой ячейке пишем: =-Pa*Sab*4*a*Ca</t>
  </si>
  <si>
    <t>Коэффициент при реакции Ya:  4a-7aSina  из пункта 3 вычисляем так</t>
  </si>
  <si>
    <t>В желтой ячейке пишем:  =4*a-7*a*Sa</t>
  </si>
  <si>
    <t>Pa</t>
  </si>
  <si>
    <t>Pb</t>
  </si>
  <si>
    <t>Вычислите значения необходимых  величин, пользуясь именами данных  1) как Sina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</si>
</sst>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0" fillId="5" borderId="7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0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5" borderId="8" xfId="0" applyNumberFormat="1" applyFill="1" applyBorder="1" applyAlignment="1" applyProtection="1">
      <alignment horizontal="center"/>
      <protection locked="0"/>
    </xf>
    <xf numFmtId="0" fontId="0" fillId="5" borderId="3" xfId="0" applyNumberFormat="1" applyFill="1" applyBorder="1" applyAlignment="1" applyProtection="1">
      <alignment horizontal="center"/>
      <protection locked="0"/>
    </xf>
    <xf numFmtId="0" fontId="0" fillId="5" borderId="11" xfId="0" applyNumberFormat="1" applyFill="1" applyBorder="1" applyAlignment="1" applyProtection="1">
      <alignment horizontal="center"/>
      <protection locked="0"/>
    </xf>
    <xf numFmtId="0" fontId="0" fillId="5" borderId="14" xfId="0" applyNumberFormat="1" applyFill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164" fontId="0" fillId="5" borderId="8" xfId="0" applyNumberFormat="1" applyFill="1" applyBorder="1" applyAlignment="1" applyProtection="1">
      <alignment horizontal="center"/>
      <protection locked="0"/>
    </xf>
    <xf numFmtId="164" fontId="0" fillId="6" borderId="7" xfId="0" applyNumberFormat="1" applyFill="1" applyBorder="1" applyAlignment="1" applyProtection="1">
      <alignment horizontal="center"/>
      <protection locked="0"/>
    </xf>
    <xf numFmtId="0" fontId="0" fillId="6" borderId="8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10" xfId="0" applyNumberFormat="1" applyFill="1" applyBorder="1" applyAlignment="1" applyProtection="1">
      <alignment horizontal="center"/>
      <protection locked="0"/>
    </xf>
    <xf numFmtId="0" fontId="0" fillId="6" borderId="11" xfId="0" applyNumberFormat="1" applyFill="1" applyBorder="1" applyAlignment="1" applyProtection="1">
      <alignment horizontal="center"/>
      <protection locked="0"/>
    </xf>
    <xf numFmtId="0" fontId="0" fillId="6" borderId="21" xfId="0" applyNumberFormat="1" applyFill="1" applyBorder="1" applyAlignment="1" applyProtection="1">
      <alignment horizontal="center"/>
      <protection locked="0"/>
    </xf>
    <xf numFmtId="0" fontId="0" fillId="6" borderId="18" xfId="0" applyNumberFormat="1" applyFill="1" applyBorder="1" applyAlignment="1" applyProtection="1">
      <alignment horizontal="center"/>
      <protection locked="0"/>
    </xf>
    <xf numFmtId="164" fontId="0" fillId="6" borderId="10" xfId="0" applyNumberFormat="1" applyFill="1" applyBorder="1" applyAlignment="1" applyProtection="1">
      <alignment horizontal="center"/>
      <protection locked="0"/>
    </xf>
    <xf numFmtId="0" fontId="0" fillId="5" borderId="26" xfId="0" applyNumberFormat="1" applyFill="1" applyBorder="1" applyAlignment="1" applyProtection="1">
      <alignment horizontal="center"/>
      <protection locked="0"/>
    </xf>
    <xf numFmtId="0" fontId="0" fillId="5" borderId="6" xfId="0" applyNumberFormat="1" applyFill="1" applyBorder="1" applyAlignment="1" applyProtection="1">
      <alignment horizontal="center"/>
      <protection locked="0"/>
    </xf>
    <xf numFmtId="0" fontId="0" fillId="5" borderId="34" xfId="0" applyNumberFormat="1" applyFill="1" applyBorder="1" applyAlignment="1" applyProtection="1">
      <alignment horizontal="center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164" fontId="0" fillId="5" borderId="11" xfId="0" applyNumberFormat="1" applyFill="1" applyBorder="1" applyAlignment="1" applyProtection="1">
      <alignment horizontal="center"/>
      <protection locked="0"/>
    </xf>
    <xf numFmtId="164" fontId="0" fillId="5" borderId="5" xfId="0" applyNumberFormat="1" applyFill="1" applyBorder="1" applyAlignment="1" applyProtection="1">
      <alignment horizontal="center"/>
      <protection locked="0"/>
    </xf>
    <xf numFmtId="164" fontId="0" fillId="6" borderId="8" xfId="0" applyNumberFormat="1" applyFill="1" applyBorder="1" applyAlignment="1" applyProtection="1">
      <alignment horizontal="center"/>
      <protection locked="0"/>
    </xf>
    <xf numFmtId="0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2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2" fillId="0" borderId="6" xfId="0" applyFont="1" applyBorder="1" applyAlignment="1" applyProtection="1">
      <alignment horizontal="center"/>
    </xf>
    <xf numFmtId="2" fontId="0" fillId="0" borderId="41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left"/>
    </xf>
    <xf numFmtId="2" fontId="0" fillId="0" borderId="42" xfId="0" applyNumberFormat="1" applyFill="1" applyBorder="1" applyAlignment="1" applyProtection="1">
      <alignment horizontal="center"/>
    </xf>
    <xf numFmtId="2" fontId="0" fillId="0" borderId="43" xfId="0" applyNumberForma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NumberForma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2" fontId="0" fillId="0" borderId="51" xfId="0" applyNumberFormat="1" applyFill="1" applyBorder="1" applyAlignment="1" applyProtection="1">
      <alignment horizontal="center"/>
    </xf>
    <xf numFmtId="2" fontId="0" fillId="0" borderId="31" xfId="0" applyNumberFormat="1" applyFill="1" applyBorder="1" applyAlignment="1" applyProtection="1"/>
    <xf numFmtId="2" fontId="0" fillId="7" borderId="31" xfId="0" applyNumberFormat="1" applyFill="1" applyBorder="1" applyAlignment="1" applyProtection="1"/>
    <xf numFmtId="164" fontId="0" fillId="0" borderId="16" xfId="0" applyNumberFormat="1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4" xfId="0" applyNumberForma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</xf>
    <xf numFmtId="49" fontId="0" fillId="5" borderId="7" xfId="0" applyNumberFormat="1" applyFill="1" applyBorder="1" applyAlignment="1" applyProtection="1">
      <alignment horizontal="center" vertical="center" wrapText="1"/>
    </xf>
    <xf numFmtId="49" fontId="0" fillId="5" borderId="8" xfId="0" applyNumberFormat="1" applyFill="1" applyBorder="1" applyAlignment="1" applyProtection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 wrapText="1"/>
    </xf>
    <xf numFmtId="49" fontId="0" fillId="6" borderId="7" xfId="0" applyNumberFormat="1" applyFill="1" applyBorder="1" applyAlignment="1" applyProtection="1">
      <alignment horizontal="center" vertical="center" wrapText="1"/>
    </xf>
    <xf numFmtId="49" fontId="0" fillId="6" borderId="8" xfId="0" applyNumberFormat="1" applyFill="1" applyBorder="1" applyAlignment="1" applyProtection="1">
      <alignment horizontal="center" vertical="center" wrapText="1"/>
    </xf>
    <xf numFmtId="49" fontId="0" fillId="6" borderId="9" xfId="0" applyNumberForma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49" fontId="0" fillId="5" borderId="10" xfId="0" applyNumberFormat="1" applyFill="1" applyBorder="1" applyAlignment="1" applyProtection="1">
      <alignment horizontal="center" vertical="center" wrapText="1"/>
    </xf>
    <xf numFmtId="49" fontId="0" fillId="5" borderId="11" xfId="0" applyNumberFormat="1" applyFill="1" applyBorder="1" applyAlignment="1" applyProtection="1">
      <alignment horizontal="center" vertical="center" wrapText="1"/>
    </xf>
    <xf numFmtId="49" fontId="0" fillId="6" borderId="11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9" fontId="0" fillId="0" borderId="0" xfId="0" applyNumberFormat="1" applyProtection="1"/>
    <xf numFmtId="0" fontId="0" fillId="0" borderId="1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40" xfId="0" applyFill="1" applyBorder="1" applyAlignment="1" applyProtection="1">
      <alignment horizontal="center"/>
    </xf>
    <xf numFmtId="2" fontId="0" fillId="0" borderId="40" xfId="0" applyNumberFormat="1" applyFill="1" applyBorder="1" applyAlignment="1" applyProtection="1">
      <alignment horizontal="center"/>
    </xf>
    <xf numFmtId="0" fontId="0" fillId="0" borderId="40" xfId="0" applyNumberFormat="1" applyFill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40" xfId="0" applyBorder="1" applyAlignment="1" applyProtection="1"/>
    <xf numFmtId="0" fontId="0" fillId="0" borderId="40" xfId="0" applyBorder="1" applyProtection="1"/>
    <xf numFmtId="0" fontId="1" fillId="2" borderId="29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0" fillId="5" borderId="4" xfId="0" applyNumberFormat="1" applyFill="1" applyBorder="1" applyAlignment="1" applyProtection="1">
      <alignment horizontal="center" vertical="center" wrapText="1"/>
    </xf>
    <xf numFmtId="49" fontId="0" fillId="5" borderId="9" xfId="0" applyNumberFormat="1" applyFill="1" applyBorder="1" applyAlignment="1" applyProtection="1">
      <alignment horizontal="center" vertical="center" wrapText="1"/>
    </xf>
    <xf numFmtId="49" fontId="0" fillId="6" borderId="15" xfId="0" applyNumberFormat="1" applyFill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/>
    </xf>
    <xf numFmtId="49" fontId="0" fillId="0" borderId="40" xfId="0" applyNumberFormat="1" applyFill="1" applyBorder="1" applyAlignment="1" applyProtection="1">
      <alignment horizontal="center"/>
    </xf>
    <xf numFmtId="49" fontId="4" fillId="0" borderId="4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/>
    <xf numFmtId="0" fontId="1" fillId="2" borderId="29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0" fillId="0" borderId="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" fontId="0" fillId="0" borderId="3" xfId="0" applyNumberFormat="1" applyFill="1" applyBorder="1" applyAlignment="1" applyProtection="1">
      <alignment horizontal="center"/>
    </xf>
    <xf numFmtId="1" fontId="0" fillId="0" borderId="4" xfId="0" applyNumberForma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1" fontId="0" fillId="0" borderId="8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" fontId="0" fillId="0" borderId="9" xfId="0" applyNumberForma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64" fontId="0" fillId="0" borderId="26" xfId="0" applyNumberForma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164" fontId="0" fillId="0" borderId="27" xfId="0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164" fontId="0" fillId="0" borderId="11" xfId="0" applyNumberForma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164" fontId="0" fillId="0" borderId="10" xfId="0" applyNumberFormat="1" applyFill="1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164" fontId="0" fillId="0" borderId="12" xfId="0" applyNumberFormat="1" applyFill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35" xfId="0" applyBorder="1" applyAlignment="1" applyProtection="1">
      <alignment horizontal="center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4" fontId="0" fillId="0" borderId="8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1" fontId="0" fillId="0" borderId="34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164" fontId="0" fillId="0" borderId="22" xfId="0" applyNumberFormat="1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64" fontId="0" fillId="0" borderId="15" xfId="0" applyNumberFormat="1" applyFill="1" applyBorder="1" applyAlignment="1" applyProtection="1">
      <alignment horizontal="center"/>
    </xf>
    <xf numFmtId="164" fontId="0" fillId="0" borderId="33" xfId="0" applyNumberForma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164" fontId="0" fillId="0" borderId="17" xfId="0" applyNumberForma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2" fontId="0" fillId="4" borderId="3" xfId="0" applyNumberFormat="1" applyFill="1" applyBorder="1" applyAlignment="1" applyProtection="1">
      <alignment horizontal="center"/>
    </xf>
    <xf numFmtId="2" fontId="0" fillId="4" borderId="4" xfId="0" applyNumberForma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164" fontId="0" fillId="4" borderId="8" xfId="0" applyNumberFormat="1" applyFill="1" applyBorder="1" applyAlignment="1" applyProtection="1">
      <alignment horizontal="center"/>
    </xf>
    <xf numFmtId="2" fontId="0" fillId="4" borderId="8" xfId="0" applyNumberFormat="1" applyFill="1" applyBorder="1" applyAlignment="1" applyProtection="1">
      <alignment horizontal="center"/>
    </xf>
    <xf numFmtId="2" fontId="0" fillId="4" borderId="9" xfId="0" applyNumberFormat="1" applyFill="1" applyBorder="1" applyAlignment="1" applyProtection="1">
      <alignment horizontal="center"/>
    </xf>
    <xf numFmtId="164" fontId="0" fillId="4" borderId="10" xfId="0" applyNumberFormat="1" applyFill="1" applyBorder="1" applyAlignment="1" applyProtection="1">
      <alignment horizontal="center"/>
    </xf>
    <xf numFmtId="164" fontId="0" fillId="4" borderId="11" xfId="0" applyNumberForma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2" fontId="0" fillId="4" borderId="11" xfId="0" applyNumberFormat="1" applyFill="1" applyBorder="1" applyAlignment="1" applyProtection="1">
      <alignment horizontal="center"/>
    </xf>
    <xf numFmtId="2" fontId="0" fillId="4" borderId="12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49" fontId="0" fillId="5" borderId="3" xfId="0" applyNumberFormat="1" applyFill="1" applyBorder="1" applyAlignment="1" applyProtection="1">
      <alignment horizontal="center" vertical="center"/>
      <protection locked="0"/>
    </xf>
    <xf numFmtId="49" fontId="0" fillId="5" borderId="14" xfId="0" applyNumberFormat="1" applyFill="1" applyBorder="1" applyAlignment="1" applyProtection="1">
      <alignment horizontal="center" vertical="center"/>
      <protection locked="0"/>
    </xf>
    <xf numFmtId="49" fontId="0" fillId="5" borderId="8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11" xfId="0" applyNumberFormat="1" applyFill="1" applyBorder="1" applyAlignment="1" applyProtection="1">
      <alignment horizontal="center" vertical="center"/>
      <protection locked="0"/>
    </xf>
    <xf numFmtId="49" fontId="0" fillId="5" borderId="5" xfId="0" applyNumberFormat="1" applyFill="1" applyBorder="1" applyAlignment="1" applyProtection="1">
      <alignment horizontal="center" vertical="center"/>
      <protection locked="0"/>
    </xf>
    <xf numFmtId="49" fontId="0" fillId="6" borderId="2" xfId="0" applyNumberFormat="1" applyFill="1" applyBorder="1" applyAlignment="1" applyProtection="1">
      <alignment horizontal="center" vertical="center"/>
      <protection locked="0"/>
    </xf>
    <xf numFmtId="49" fontId="0" fillId="6" borderId="3" xfId="0" applyNumberFormat="1" applyFill="1" applyBorder="1" applyAlignment="1" applyProtection="1">
      <alignment horizontal="center" vertical="center"/>
      <protection locked="0"/>
    </xf>
    <xf numFmtId="49" fontId="0" fillId="6" borderId="4" xfId="0" applyNumberFormat="1" applyFill="1" applyBorder="1" applyAlignment="1" applyProtection="1">
      <alignment horizontal="center" vertical="center"/>
      <protection locked="0"/>
    </xf>
    <xf numFmtId="49" fontId="0" fillId="6" borderId="7" xfId="0" applyNumberFormat="1" applyFill="1" applyBorder="1" applyAlignment="1" applyProtection="1">
      <alignment horizontal="center" vertical="center"/>
      <protection locked="0"/>
    </xf>
    <xf numFmtId="49" fontId="0" fillId="6" borderId="8" xfId="0" applyNumberFormat="1" applyFill="1" applyBorder="1" applyAlignment="1" applyProtection="1">
      <alignment horizontal="center" vertical="center"/>
      <protection locked="0"/>
    </xf>
    <xf numFmtId="49" fontId="0" fillId="6" borderId="9" xfId="0" applyNumberFormat="1" applyFill="1" applyBorder="1" applyAlignment="1" applyProtection="1">
      <alignment horizontal="center" vertical="center"/>
      <protection locked="0"/>
    </xf>
    <xf numFmtId="49" fontId="0" fillId="6" borderId="10" xfId="0" applyNumberFormat="1" applyFill="1" applyBorder="1" applyAlignment="1" applyProtection="1">
      <alignment horizontal="center" vertical="center"/>
      <protection locked="0"/>
    </xf>
    <xf numFmtId="49" fontId="0" fillId="6" borderId="11" xfId="0" applyNumberFormat="1" applyFill="1" applyBorder="1" applyAlignment="1" applyProtection="1">
      <alignment horizontal="center" vertical="center"/>
      <protection locked="0"/>
    </xf>
    <xf numFmtId="49" fontId="0" fillId="6" borderId="12" xfId="0" applyNumberFormat="1" applyFill="1" applyBorder="1" applyAlignment="1" applyProtection="1">
      <alignment horizontal="center" vertical="center"/>
      <protection locked="0"/>
    </xf>
    <xf numFmtId="49" fontId="0" fillId="5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8" xfId="0" applyNumberForma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49" fontId="0" fillId="6" borderId="7" xfId="0" applyNumberFormat="1" applyFill="1" applyBorder="1" applyAlignment="1" applyProtection="1">
      <alignment horizontal="center" vertical="center" wrapText="1"/>
      <protection locked="0"/>
    </xf>
    <xf numFmtId="49" fontId="0" fillId="6" borderId="8" xfId="0" applyNumberFormat="1" applyFill="1" applyBorder="1" applyAlignment="1" applyProtection="1">
      <alignment horizontal="center" vertical="center" wrapText="1"/>
      <protection locked="0"/>
    </xf>
    <xf numFmtId="49" fontId="0" fillId="6" borderId="9" xfId="0" applyNumberFormat="1" applyFill="1" applyBorder="1" applyAlignment="1" applyProtection="1">
      <alignment horizontal="center" vertical="center" wrapText="1"/>
      <protection locked="0"/>
    </xf>
    <xf numFmtId="49" fontId="0" fillId="5" borderId="10" xfId="0" applyNumberFormat="1" applyFill="1" applyBorder="1" applyAlignment="1" applyProtection="1">
      <alignment horizontal="center" vertical="center" wrapText="1"/>
      <protection locked="0"/>
    </xf>
    <xf numFmtId="49" fontId="0" fillId="5" borderId="11" xfId="0" applyNumberFormat="1" applyFill="1" applyBorder="1" applyAlignment="1" applyProtection="1">
      <alignment horizontal="center" vertical="center" wrapText="1"/>
      <protection locked="0"/>
    </xf>
    <xf numFmtId="49" fontId="0" fillId="5" borderId="5" xfId="0" applyNumberFormat="1" applyFill="1" applyBorder="1" applyAlignment="1" applyProtection="1">
      <alignment horizontal="center" vertical="center" wrapText="1"/>
      <protection locked="0"/>
    </xf>
    <xf numFmtId="49" fontId="0" fillId="6" borderId="10" xfId="0" applyNumberFormat="1" applyFill="1" applyBorder="1" applyAlignment="1" applyProtection="1">
      <alignment horizontal="center" vertical="center" wrapText="1"/>
      <protection locked="0"/>
    </xf>
    <xf numFmtId="49" fontId="0" fillId="6" borderId="11" xfId="0" applyNumberFormat="1" applyFill="1" applyBorder="1" applyAlignment="1" applyProtection="1">
      <alignment horizontal="center" vertical="center" wrapText="1"/>
      <protection locked="0"/>
    </xf>
    <xf numFmtId="49" fontId="0" fillId="6" borderId="12" xfId="0" applyNumberForma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0" fillId="6" borderId="19" xfId="0" applyNumberFormat="1" applyFill="1" applyBorder="1" applyAlignment="1" applyProtection="1">
      <alignment horizontal="center"/>
      <protection locked="0"/>
    </xf>
    <xf numFmtId="164" fontId="0" fillId="5" borderId="24" xfId="0" applyNumberFormat="1" applyFill="1" applyBorder="1" applyAlignment="1" applyProtection="1">
      <alignment horizontal="center"/>
    </xf>
    <xf numFmtId="164" fontId="0" fillId="5" borderId="16" xfId="0" applyNumberFormat="1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</xf>
    <xf numFmtId="164" fontId="0" fillId="5" borderId="20" xfId="0" applyNumberFormat="1" applyFill="1" applyBorder="1" applyAlignment="1" applyProtection="1">
      <alignment horizontal="center"/>
    </xf>
    <xf numFmtId="49" fontId="0" fillId="5" borderId="13" xfId="0" applyNumberFormat="1" applyFill="1" applyBorder="1" applyAlignment="1" applyProtection="1">
      <alignment horizontal="center" vertical="center"/>
      <protection locked="0"/>
    </xf>
    <xf numFmtId="49" fontId="0" fillId="5" borderId="15" xfId="0" applyNumberFormat="1" applyFill="1" applyBorder="1" applyAlignment="1" applyProtection="1">
      <alignment horizontal="center" vertical="center"/>
      <protection locked="0"/>
    </xf>
    <xf numFmtId="49" fontId="0" fillId="5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35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0" fillId="0" borderId="54" xfId="0" applyNumberFormat="1" applyBorder="1" applyAlignment="1" applyProtection="1">
      <alignment horizontal="center"/>
    </xf>
    <xf numFmtId="164" fontId="0" fillId="0" borderId="55" xfId="0" applyNumberFormat="1" applyBorder="1" applyAlignment="1" applyProtection="1">
      <alignment horizontal="center"/>
    </xf>
    <xf numFmtId="164" fontId="0" fillId="0" borderId="56" xfId="0" applyNumberFormat="1" applyBorder="1" applyAlignment="1" applyProtection="1">
      <alignment horizontal="center"/>
    </xf>
    <xf numFmtId="1" fontId="1" fillId="0" borderId="53" xfId="0" applyNumberFormat="1" applyFont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</xf>
    <xf numFmtId="0" fontId="0" fillId="4" borderId="0" xfId="0" applyFill="1"/>
    <xf numFmtId="0" fontId="0" fillId="0" borderId="0" xfId="0" applyNumberForma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9" xfId="0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9" fontId="0" fillId="5" borderId="23" xfId="0" applyNumberFormat="1" applyFill="1" applyBorder="1" applyAlignment="1" applyProtection="1">
      <alignment horizontal="center" vertical="center" wrapText="1"/>
    </xf>
    <xf numFmtId="49" fontId="0" fillId="5" borderId="18" xfId="0" applyNumberFormat="1" applyFill="1" applyBorder="1" applyAlignment="1" applyProtection="1">
      <alignment horizontal="center" vertical="center" wrapText="1"/>
    </xf>
    <xf numFmtId="49" fontId="0" fillId="5" borderId="19" xfId="0" applyNumberFormat="1" applyFont="1" applyFill="1" applyBorder="1" applyAlignment="1" applyProtection="1">
      <alignment horizontal="center" vertical="center" wrapText="1"/>
    </xf>
    <xf numFmtId="49" fontId="0" fillId="6" borderId="21" xfId="0" applyNumberFormat="1" applyFill="1" applyBorder="1" applyAlignment="1" applyProtection="1">
      <alignment horizontal="center" vertical="center" wrapText="1"/>
    </xf>
    <xf numFmtId="49" fontId="0" fillId="6" borderId="18" xfId="0" applyNumberFormat="1" applyFill="1" applyBorder="1" applyAlignment="1" applyProtection="1">
      <alignment horizontal="center" vertical="center" wrapText="1"/>
    </xf>
    <xf numFmtId="49" fontId="0" fillId="6" borderId="22" xfId="0" applyNumberFormat="1" applyFill="1" applyBorder="1" applyAlignment="1" applyProtection="1">
      <alignment horizontal="center" vertical="center" wrapText="1"/>
    </xf>
    <xf numFmtId="49" fontId="0" fillId="5" borderId="15" xfId="0" applyNumberFormat="1" applyFill="1" applyBorder="1" applyAlignment="1" applyProtection="1">
      <alignment horizontal="center" vertical="center" wrapText="1"/>
    </xf>
    <xf numFmtId="49" fontId="0" fillId="5" borderId="25" xfId="0" applyNumberFormat="1" applyFill="1" applyBorder="1" applyAlignment="1" applyProtection="1">
      <alignment horizontal="center" vertical="center" wrapText="1"/>
    </xf>
    <xf numFmtId="49" fontId="0" fillId="5" borderId="36" xfId="0" applyNumberFormat="1" applyFill="1" applyBorder="1" applyAlignment="1" applyProtection="1">
      <alignment horizontal="center" vertical="center" wrapText="1"/>
    </xf>
    <xf numFmtId="49" fontId="0" fillId="5" borderId="37" xfId="0" applyNumberFormat="1" applyFill="1" applyBorder="1" applyAlignment="1" applyProtection="1">
      <alignment horizontal="center" vertical="center" wrapText="1"/>
    </xf>
    <xf numFmtId="49" fontId="0" fillId="6" borderId="38" xfId="0" applyNumberFormat="1" applyFill="1" applyBorder="1" applyAlignment="1" applyProtection="1">
      <alignment horizontal="center" vertical="center" wrapText="1"/>
    </xf>
    <xf numFmtId="49" fontId="0" fillId="6" borderId="36" xfId="0" applyNumberFormat="1" applyFill="1" applyBorder="1" applyAlignment="1" applyProtection="1">
      <alignment horizontal="center" vertical="center" wrapText="1"/>
    </xf>
    <xf numFmtId="49" fontId="0" fillId="6" borderId="39" xfId="0" applyNumberForma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12" xfId="0" applyBorder="1" applyProtection="1"/>
    <xf numFmtId="0" fontId="2" fillId="0" borderId="11" xfId="0" applyFont="1" applyBorder="1" applyAlignment="1" applyProtection="1">
      <alignment horizontal="center"/>
    </xf>
    <xf numFmtId="164" fontId="0" fillId="0" borderId="41" xfId="0" applyNumberFormat="1" applyBorder="1" applyAlignment="1" applyProtection="1">
      <alignment horizontal="center"/>
    </xf>
    <xf numFmtId="164" fontId="0" fillId="0" borderId="42" xfId="0" applyNumberFormat="1" applyBorder="1" applyAlignment="1" applyProtection="1">
      <alignment horizontal="center"/>
    </xf>
    <xf numFmtId="164" fontId="0" fillId="0" borderId="43" xfId="0" applyNumberFormat="1" applyBorder="1" applyAlignment="1" applyProtection="1">
      <alignment horizontal="center"/>
    </xf>
    <xf numFmtId="1" fontId="1" fillId="0" borderId="52" xfId="0" applyNumberFormat="1" applyFont="1" applyBorder="1" applyAlignment="1" applyProtection="1">
      <alignment horizontal="center"/>
    </xf>
    <xf numFmtId="0" fontId="0" fillId="0" borderId="24" xfId="0" applyBorder="1" applyProtection="1"/>
    <xf numFmtId="0" fontId="0" fillId="0" borderId="16" xfId="0" applyBorder="1" applyProtection="1"/>
    <xf numFmtId="0" fontId="0" fillId="0" borderId="16" xfId="0" applyFill="1" applyBorder="1" applyProtection="1"/>
    <xf numFmtId="0" fontId="0" fillId="0" borderId="57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2" fontId="0" fillId="0" borderId="0" xfId="0" applyNumberFormat="1" applyFill="1" applyBorder="1" applyAlignment="1" applyProtection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6" borderId="10" xfId="0" applyNumberForma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/>
    </xf>
    <xf numFmtId="49" fontId="0" fillId="6" borderId="61" xfId="0" applyNumberFormat="1" applyFill="1" applyBorder="1" applyAlignment="1" applyProtection="1">
      <alignment horizontal="center" vertical="center" wrapText="1"/>
    </xf>
    <xf numFmtId="49" fontId="0" fillId="5" borderId="14" xfId="0" applyNumberFormat="1" applyFill="1" applyBorder="1" applyAlignment="1" applyProtection="1">
      <alignment horizontal="center" vertical="center" wrapText="1"/>
    </xf>
    <xf numFmtId="49" fontId="0" fillId="5" borderId="5" xfId="0" applyNumberFormat="1" applyFill="1" applyBorder="1" applyAlignment="1" applyProtection="1">
      <alignment horizontal="center" vertical="center" wrapText="1"/>
    </xf>
    <xf numFmtId="0" fontId="0" fillId="0" borderId="62" xfId="0" applyFill="1" applyBorder="1" applyProtection="1">
      <protection locked="0"/>
    </xf>
    <xf numFmtId="0" fontId="1" fillId="0" borderId="63" xfId="0" applyFont="1" applyFill="1" applyBorder="1" applyAlignment="1" applyProtection="1">
      <alignment horizontal="right"/>
      <protection locked="0"/>
    </xf>
    <xf numFmtId="0" fontId="0" fillId="0" borderId="63" xfId="0" applyFill="1" applyBorder="1" applyProtection="1">
      <protection locked="0"/>
    </xf>
    <xf numFmtId="0" fontId="1" fillId="0" borderId="63" xfId="0" applyFont="1" applyFill="1" applyBorder="1" applyProtection="1">
      <protection locked="0"/>
    </xf>
    <xf numFmtId="0" fontId="0" fillId="0" borderId="63" xfId="0" applyFill="1" applyBorder="1" applyAlignment="1" applyProtection="1">
      <alignment horizontal="right"/>
      <protection locked="0"/>
    </xf>
    <xf numFmtId="0" fontId="0" fillId="0" borderId="64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65" xfId="0" applyFill="1" applyBorder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59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58" xfId="0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50" xfId="0" applyFill="1" applyBorder="1" applyProtection="1">
      <protection locked="0"/>
    </xf>
    <xf numFmtId="0" fontId="2" fillId="0" borderId="40" xfId="0" applyFont="1" applyFill="1" applyBorder="1" applyAlignment="1" applyProtection="1">
      <alignment horizontal="right"/>
      <protection locked="0"/>
    </xf>
    <xf numFmtId="0" fontId="0" fillId="0" borderId="40" xfId="0" applyFill="1" applyBorder="1" applyProtection="1">
      <protection locked="0"/>
    </xf>
    <xf numFmtId="0" fontId="2" fillId="0" borderId="40" xfId="0" applyFont="1" applyFill="1" applyBorder="1" applyAlignment="1" applyProtection="1">
      <alignment horizontal="left"/>
      <protection locked="0"/>
    </xf>
    <xf numFmtId="0" fontId="0" fillId="0" borderId="60" xfId="0" applyFill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56" xfId="0" applyNumberFormat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</xf>
    <xf numFmtId="0" fontId="0" fillId="9" borderId="0" xfId="0" applyFill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/>
    </xf>
    <xf numFmtId="0" fontId="0" fillId="0" borderId="8" xfId="0" applyFill="1" applyBorder="1" applyProtection="1">
      <protection locked="0"/>
    </xf>
    <xf numFmtId="0" fontId="5" fillId="0" borderId="40" xfId="0" applyFont="1" applyFill="1" applyBorder="1" applyAlignment="1" applyProtection="1">
      <alignment horizontal="right"/>
      <protection locked="0"/>
    </xf>
    <xf numFmtId="0" fontId="10" fillId="9" borderId="7" xfId="0" applyFont="1" applyFill="1" applyBorder="1" applyAlignment="1" applyProtection="1">
      <alignment horizontal="center"/>
      <protection locked="0"/>
    </xf>
    <xf numFmtId="0" fontId="10" fillId="9" borderId="8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10" fillId="9" borderId="9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5" borderId="21" xfId="0" applyNumberFormat="1" applyFill="1" applyBorder="1" applyAlignment="1" applyProtection="1">
      <alignment horizontal="center"/>
      <protection locked="0"/>
    </xf>
    <xf numFmtId="0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NumberFormat="1" applyFill="1" applyBorder="1" applyAlignment="1" applyProtection="1">
      <alignment horizontal="center"/>
      <protection locked="0"/>
    </xf>
    <xf numFmtId="164" fontId="0" fillId="6" borderId="2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</xf>
    <xf numFmtId="0" fontId="0" fillId="10" borderId="34" xfId="0" applyFill="1" applyBorder="1" applyProtection="1"/>
    <xf numFmtId="0" fontId="0" fillId="10" borderId="47" xfId="0" applyFill="1" applyBorder="1" applyProtection="1"/>
    <xf numFmtId="0" fontId="0" fillId="10" borderId="33" xfId="0" applyFill="1" applyBorder="1" applyProtection="1"/>
    <xf numFmtId="0" fontId="0" fillId="10" borderId="48" xfId="0" applyFill="1" applyBorder="1" applyProtection="1"/>
    <xf numFmtId="0" fontId="0" fillId="10" borderId="0" xfId="0" applyFill="1" applyBorder="1" applyProtection="1"/>
    <xf numFmtId="0" fontId="0" fillId="10" borderId="49" xfId="0" applyFill="1" applyBorder="1" applyProtection="1"/>
    <xf numFmtId="0" fontId="0" fillId="10" borderId="19" xfId="0" applyFill="1" applyBorder="1" applyProtection="1"/>
    <xf numFmtId="0" fontId="0" fillId="10" borderId="45" xfId="0" applyFill="1" applyBorder="1" applyProtection="1"/>
    <xf numFmtId="0" fontId="0" fillId="10" borderId="23" xfId="0" applyFill="1" applyBorder="1" applyProtection="1"/>
    <xf numFmtId="49" fontId="0" fillId="5" borderId="21" xfId="0" applyNumberFormat="1" applyFill="1" applyBorder="1" applyAlignment="1" applyProtection="1">
      <alignment horizontal="center" vertical="center" wrapText="1"/>
      <protection locked="0"/>
    </xf>
    <xf numFmtId="49" fontId="0" fillId="5" borderId="18" xfId="0" applyNumberFormat="1" applyFill="1" applyBorder="1" applyAlignment="1" applyProtection="1">
      <alignment horizontal="center" vertical="center" wrapText="1"/>
      <protection locked="0"/>
    </xf>
    <xf numFmtId="49" fontId="0" fillId="5" borderId="19" xfId="0" applyNumberFormat="1" applyFill="1" applyBorder="1" applyAlignment="1" applyProtection="1">
      <alignment horizontal="center" vertical="center" wrapText="1"/>
      <protection locked="0"/>
    </xf>
    <xf numFmtId="49" fontId="0" fillId="6" borderId="21" xfId="0" applyNumberFormat="1" applyFill="1" applyBorder="1" applyAlignment="1" applyProtection="1">
      <alignment horizontal="center" vertical="center" wrapText="1"/>
      <protection locked="0"/>
    </xf>
    <xf numFmtId="49" fontId="0" fillId="6" borderId="18" xfId="0" applyNumberFormat="1" applyFill="1" applyBorder="1" applyAlignment="1" applyProtection="1">
      <alignment horizontal="center" vertical="center" wrapText="1"/>
      <protection locked="0"/>
    </xf>
    <xf numFmtId="49" fontId="0" fillId="6" borderId="22" xfId="0" applyNumberFormat="1" applyFill="1" applyBorder="1" applyAlignment="1" applyProtection="1">
      <alignment horizontal="center" vertical="center" wrapText="1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164" fontId="0" fillId="5" borderId="2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164" fontId="0" fillId="0" borderId="31" xfId="0" applyNumberFormat="1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wrapText="1"/>
    </xf>
    <xf numFmtId="0" fontId="0" fillId="0" borderId="46" xfId="0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</cellXfs>
  <cellStyles count="1">
    <cellStyle name="Обычный" xfId="0" builtinId="0"/>
  </cellStyles>
  <dxfs count="6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EEAB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964556</xdr:colOff>
      <xdr:row>80</xdr:row>
      <xdr:rowOff>180854</xdr:rowOff>
    </xdr:from>
    <xdr:to>
      <xdr:col>12</xdr:col>
      <xdr:colOff>229082</xdr:colOff>
      <xdr:row>80</xdr:row>
      <xdr:rowOff>180854</xdr:rowOff>
    </xdr:to>
    <xdr:cxnSp macro="">
      <xdr:nvCxnSpPr>
        <xdr:cNvPr id="11" name="Прямая соединительная линия 10"/>
        <xdr:cNvCxnSpPr/>
      </xdr:nvCxnSpPr>
      <xdr:spPr>
        <a:xfrm>
          <a:off x="8668955" y="18652120"/>
          <a:ext cx="27731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241139</xdr:colOff>
      <xdr:row>80</xdr:row>
      <xdr:rowOff>0</xdr:rowOff>
    </xdr:from>
    <xdr:to>
      <xdr:col>12</xdr:col>
      <xdr:colOff>241140</xdr:colOff>
      <xdr:row>80</xdr:row>
      <xdr:rowOff>180854</xdr:rowOff>
    </xdr:to>
    <xdr:cxnSp macro="">
      <xdr:nvCxnSpPr>
        <xdr:cNvPr id="13" name="Прямая со стрелкой 12"/>
        <xdr:cNvCxnSpPr/>
      </xdr:nvCxnSpPr>
      <xdr:spPr>
        <a:xfrm flipV="1">
          <a:off x="8958323" y="18471266"/>
          <a:ext cx="1" cy="180854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3</xdr:row>
      <xdr:rowOff>0</xdr:rowOff>
    </xdr:from>
    <xdr:ext cx="3196683" cy="2601335"/>
    <xdr:pic>
      <xdr:nvPicPr>
        <xdr:cNvPr id="19" name="Рисунок 18" descr="1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52658" y="590791"/>
          <a:ext cx="3196683" cy="26013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25"/>
  <sheetViews>
    <sheetView tabSelected="1" zoomScale="79" zoomScaleNormal="79" workbookViewId="0">
      <selection activeCell="C27" sqref="C27"/>
    </sheetView>
  </sheetViews>
  <sheetFormatPr defaultColWidth="9.7109375" defaultRowHeight="15"/>
  <cols>
    <col min="1" max="1" width="3.85546875" style="52" customWidth="1"/>
    <col min="2" max="2" width="5.28515625" style="52" customWidth="1"/>
    <col min="3" max="3" width="8.85546875" style="51" customWidth="1"/>
    <col min="4" max="8" width="8.85546875" style="52" customWidth="1"/>
    <col min="9" max="12" width="18.140625" style="52" customWidth="1"/>
    <col min="13" max="13" width="7.140625" style="53" customWidth="1"/>
    <col min="14" max="19" width="8.85546875" style="53" customWidth="1"/>
    <col min="20" max="23" width="6.28515625" style="53" customWidth="1"/>
    <col min="24" max="24" width="4.42578125" style="53" customWidth="1"/>
    <col min="25" max="25" width="9.7109375" style="53"/>
    <col min="26" max="26" width="5" style="53" customWidth="1"/>
    <col min="27" max="16384" width="9.7109375" style="53"/>
  </cols>
  <sheetData>
    <row r="2" spans="1:16" ht="15.75" thickBot="1">
      <c r="A2" s="49">
        <v>1</v>
      </c>
      <c r="B2" s="50" t="s">
        <v>113</v>
      </c>
      <c r="I2" s="362" t="s">
        <v>114</v>
      </c>
      <c r="J2" s="363"/>
      <c r="K2" s="363"/>
      <c r="L2" s="363"/>
      <c r="M2" s="363"/>
    </row>
    <row r="3" spans="1:16" ht="15.75" thickBot="1">
      <c r="B3" s="318"/>
      <c r="C3" s="319" t="s">
        <v>51</v>
      </c>
      <c r="D3" s="416"/>
      <c r="E3" s="416"/>
      <c r="F3" s="320"/>
      <c r="G3" s="321"/>
      <c r="H3" s="322" t="s">
        <v>52</v>
      </c>
      <c r="I3" s="361"/>
      <c r="J3" s="323"/>
      <c r="K3" s="324"/>
      <c r="L3" s="325"/>
    </row>
    <row r="4" spans="1:16" ht="18.75">
      <c r="B4" s="326" t="s">
        <v>32</v>
      </c>
      <c r="C4" s="327"/>
      <c r="D4" s="327"/>
      <c r="E4" s="327" t="s">
        <v>65</v>
      </c>
      <c r="F4" s="327" t="s">
        <v>33</v>
      </c>
      <c r="G4" s="327" t="s">
        <v>0</v>
      </c>
      <c r="H4" s="327" t="s">
        <v>1</v>
      </c>
      <c r="I4" s="328" t="s">
        <v>80</v>
      </c>
      <c r="J4" s="327" t="s">
        <v>87</v>
      </c>
      <c r="K4" s="329" t="s">
        <v>88</v>
      </c>
      <c r="L4" s="330"/>
    </row>
    <row r="5" spans="1:16">
      <c r="B5" s="331" t="s">
        <v>34</v>
      </c>
      <c r="C5" s="332"/>
      <c r="D5" s="332"/>
      <c r="E5" s="332" t="s">
        <v>35</v>
      </c>
      <c r="F5" s="332" t="s">
        <v>36</v>
      </c>
      <c r="G5" s="332" t="s">
        <v>37</v>
      </c>
      <c r="H5" s="332" t="s">
        <v>38</v>
      </c>
      <c r="I5" s="332" t="s">
        <v>36</v>
      </c>
      <c r="J5" s="333" t="s">
        <v>35</v>
      </c>
      <c r="K5" s="332" t="s">
        <v>36</v>
      </c>
      <c r="L5" s="334"/>
    </row>
    <row r="6" spans="1:16" ht="15.75">
      <c r="B6" s="335"/>
      <c r="C6" s="336"/>
      <c r="D6" s="336"/>
      <c r="E6" s="336"/>
      <c r="F6" s="336"/>
      <c r="G6" s="336"/>
      <c r="H6" s="336"/>
      <c r="I6" s="336"/>
      <c r="J6" s="366"/>
      <c r="K6" s="336"/>
      <c r="L6" s="334"/>
    </row>
    <row r="7" spans="1:16" ht="15.75">
      <c r="B7" s="368" t="s">
        <v>32</v>
      </c>
      <c r="C7" s="369"/>
      <c r="D7" s="369"/>
      <c r="E7" s="370" t="s">
        <v>134</v>
      </c>
      <c r="F7" s="370" t="s">
        <v>109</v>
      </c>
      <c r="G7" s="370" t="s">
        <v>0</v>
      </c>
      <c r="H7" s="370" t="s">
        <v>1</v>
      </c>
      <c r="I7" s="370" t="s">
        <v>110</v>
      </c>
      <c r="J7" s="369" t="s">
        <v>135</v>
      </c>
      <c r="K7" s="369" t="s">
        <v>111</v>
      </c>
      <c r="L7" s="371"/>
    </row>
    <row r="8" spans="1:16" ht="15.75">
      <c r="B8" s="337" t="s">
        <v>40</v>
      </c>
      <c r="C8" s="6"/>
      <c r="D8" s="338"/>
      <c r="E8" s="342"/>
      <c r="F8" s="342"/>
      <c r="G8" s="342"/>
      <c r="H8" s="6"/>
      <c r="I8" s="340" t="s">
        <v>39</v>
      </c>
      <c r="J8" s="341"/>
      <c r="K8" s="6"/>
      <c r="L8" s="339"/>
    </row>
    <row r="9" spans="1:16" ht="16.5" thickBot="1">
      <c r="B9" s="343"/>
      <c r="C9" s="367" t="s">
        <v>26</v>
      </c>
      <c r="D9" s="346"/>
      <c r="E9" s="344"/>
      <c r="F9" s="344"/>
      <c r="G9" s="344"/>
      <c r="H9" s="345"/>
      <c r="I9" s="344" t="s">
        <v>112</v>
      </c>
      <c r="J9" s="346"/>
      <c r="K9" s="345"/>
      <c r="L9" s="347"/>
    </row>
    <row r="10" spans="1:16" ht="15.75">
      <c r="B10" s="54"/>
      <c r="C10" s="54"/>
      <c r="D10" s="54"/>
      <c r="E10" s="54"/>
      <c r="F10" s="54"/>
      <c r="G10" s="54"/>
      <c r="H10" s="54"/>
      <c r="I10" s="54"/>
    </row>
    <row r="11" spans="1:16">
      <c r="A11" s="49">
        <v>2</v>
      </c>
      <c r="B11" s="60" t="s">
        <v>57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59"/>
    </row>
    <row r="12" spans="1:16">
      <c r="A12" s="57"/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5"/>
      <c r="M12" s="309"/>
      <c r="N12" s="309"/>
      <c r="O12" s="309"/>
      <c r="P12" s="309"/>
    </row>
    <row r="13" spans="1:16">
      <c r="A13" s="57"/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8"/>
      <c r="M13" s="309"/>
      <c r="N13" s="309"/>
      <c r="O13" s="309"/>
      <c r="P13" s="309"/>
    </row>
    <row r="14" spans="1:16">
      <c r="A14" s="57"/>
      <c r="B14" s="426"/>
      <c r="C14" s="427"/>
      <c r="D14" s="427"/>
      <c r="E14" s="427"/>
      <c r="F14" s="427"/>
      <c r="G14" s="427"/>
      <c r="H14" s="427"/>
      <c r="I14" s="427"/>
      <c r="J14" s="427"/>
      <c r="K14" s="427"/>
      <c r="L14" s="428"/>
      <c r="M14" s="309"/>
      <c r="N14" s="309"/>
      <c r="O14" s="309"/>
      <c r="P14" s="309"/>
    </row>
    <row r="15" spans="1:16">
      <c r="A15" s="57"/>
      <c r="B15" s="426"/>
      <c r="C15" s="427"/>
      <c r="D15" s="427"/>
      <c r="E15" s="427"/>
      <c r="F15" s="427"/>
      <c r="G15" s="427"/>
      <c r="H15" s="427"/>
      <c r="I15" s="427"/>
      <c r="J15" s="427"/>
      <c r="K15" s="427"/>
      <c r="L15" s="428"/>
      <c r="M15" s="309"/>
      <c r="N15" s="309"/>
      <c r="O15" s="309"/>
      <c r="P15" s="309"/>
    </row>
    <row r="16" spans="1:16">
      <c r="A16" s="57"/>
      <c r="B16" s="426"/>
      <c r="C16" s="427"/>
      <c r="D16" s="427"/>
      <c r="E16" s="427"/>
      <c r="F16" s="427"/>
      <c r="G16" s="427"/>
      <c r="H16" s="427"/>
      <c r="I16" s="427"/>
      <c r="J16" s="427"/>
      <c r="K16" s="427"/>
      <c r="L16" s="428"/>
      <c r="M16" s="309"/>
      <c r="N16" s="309"/>
      <c r="O16" s="309"/>
      <c r="P16" s="309"/>
    </row>
    <row r="17" spans="1:27">
      <c r="A17" s="57"/>
      <c r="B17" s="426"/>
      <c r="C17" s="427"/>
      <c r="D17" s="427"/>
      <c r="E17" s="427"/>
      <c r="F17" s="427"/>
      <c r="G17" s="427"/>
      <c r="H17" s="427"/>
      <c r="I17" s="427"/>
      <c r="J17" s="427"/>
      <c r="K17" s="427"/>
      <c r="L17" s="428"/>
      <c r="M17" s="309"/>
      <c r="N17" s="309"/>
      <c r="O17" s="309"/>
      <c r="P17" s="309"/>
    </row>
    <row r="18" spans="1:27">
      <c r="A18" s="57"/>
      <c r="B18" s="426"/>
      <c r="C18" s="427"/>
      <c r="D18" s="427"/>
      <c r="E18" s="427"/>
      <c r="F18" s="427"/>
      <c r="G18" s="427"/>
      <c r="H18" s="427"/>
      <c r="I18" s="427"/>
      <c r="J18" s="427"/>
      <c r="K18" s="427"/>
      <c r="L18" s="428"/>
      <c r="M18" s="309"/>
      <c r="N18" s="309"/>
      <c r="O18" s="309"/>
      <c r="P18" s="309"/>
    </row>
    <row r="19" spans="1:27">
      <c r="A19" s="57"/>
      <c r="B19" s="426"/>
      <c r="C19" s="427"/>
      <c r="D19" s="427"/>
      <c r="E19" s="427"/>
      <c r="F19" s="427"/>
      <c r="G19" s="427"/>
      <c r="H19" s="427"/>
      <c r="I19" s="427"/>
      <c r="J19" s="427"/>
      <c r="K19" s="427"/>
      <c r="L19" s="428"/>
      <c r="M19" s="309"/>
      <c r="N19" s="309"/>
      <c r="O19" s="309"/>
      <c r="P19" s="309"/>
    </row>
    <row r="20" spans="1:27">
      <c r="A20" s="57"/>
      <c r="B20" s="426"/>
      <c r="C20" s="427"/>
      <c r="D20" s="427"/>
      <c r="E20" s="427"/>
      <c r="F20" s="427"/>
      <c r="G20" s="427"/>
      <c r="H20" s="427"/>
      <c r="I20" s="427"/>
      <c r="J20" s="427"/>
      <c r="K20" s="427"/>
      <c r="L20" s="428"/>
      <c r="M20" s="309"/>
      <c r="N20" s="309"/>
      <c r="O20" s="309"/>
      <c r="P20" s="309"/>
    </row>
    <row r="21" spans="1:27">
      <c r="A21" s="57"/>
      <c r="B21" s="426"/>
      <c r="C21" s="427"/>
      <c r="D21" s="427"/>
      <c r="E21" s="427"/>
      <c r="F21" s="427"/>
      <c r="G21" s="427"/>
      <c r="H21" s="427"/>
      <c r="I21" s="427"/>
      <c r="J21" s="427"/>
      <c r="K21" s="427"/>
      <c r="L21" s="428"/>
      <c r="M21" s="309"/>
      <c r="N21" s="309"/>
      <c r="O21" s="309"/>
      <c r="P21" s="309"/>
    </row>
    <row r="22" spans="1:27">
      <c r="A22" s="57"/>
      <c r="B22" s="429"/>
      <c r="C22" s="430"/>
      <c r="D22" s="430"/>
      <c r="E22" s="430"/>
      <c r="F22" s="430"/>
      <c r="G22" s="430"/>
      <c r="H22" s="430"/>
      <c r="I22" s="430"/>
      <c r="J22" s="430"/>
      <c r="K22" s="430"/>
      <c r="L22" s="431"/>
      <c r="M22" s="309"/>
      <c r="N22" s="309"/>
      <c r="O22" s="309"/>
      <c r="P22" s="309"/>
    </row>
    <row r="23" spans="1:27">
      <c r="A23" s="57"/>
      <c r="B23" s="60" t="s">
        <v>74</v>
      </c>
      <c r="C23" s="60"/>
      <c r="D23" s="60"/>
      <c r="E23" s="60"/>
      <c r="F23" s="60"/>
      <c r="G23" s="57"/>
      <c r="H23" s="57"/>
      <c r="I23" s="59"/>
      <c r="J23" s="59"/>
      <c r="K23" s="59"/>
      <c r="L23" s="59"/>
      <c r="M23" s="59"/>
      <c r="Q23" s="53">
        <v>2</v>
      </c>
    </row>
    <row r="24" spans="1:27">
      <c r="A24" s="57"/>
      <c r="B24" s="60"/>
      <c r="C24" s="60"/>
      <c r="D24" s="60"/>
      <c r="E24" s="60"/>
      <c r="F24" s="60"/>
      <c r="G24" s="57"/>
      <c r="H24" s="57"/>
      <c r="I24" s="274"/>
      <c r="J24" s="274"/>
      <c r="K24" s="274"/>
      <c r="L24" s="274"/>
      <c r="M24" s="274"/>
    </row>
    <row r="25" spans="1:27">
      <c r="A25" s="49">
        <v>3</v>
      </c>
      <c r="B25" s="62" t="s">
        <v>58</v>
      </c>
      <c r="C25" s="53"/>
      <c r="D25" s="62"/>
      <c r="E25" s="62"/>
      <c r="F25" s="62"/>
      <c r="G25" s="62"/>
      <c r="H25" s="62"/>
      <c r="I25" s="62"/>
      <c r="J25" s="62"/>
      <c r="K25" s="62"/>
      <c r="L25" s="62"/>
    </row>
    <row r="26" spans="1:27" ht="49.5" customHeight="1">
      <c r="C26" s="409" t="s">
        <v>116</v>
      </c>
      <c r="D26" s="410"/>
      <c r="E26" s="410"/>
      <c r="F26" s="410"/>
      <c r="G26" s="410"/>
      <c r="H26" s="411"/>
      <c r="I26" s="412" t="s">
        <v>45</v>
      </c>
      <c r="J26" s="413"/>
      <c r="K26" s="413"/>
      <c r="L26" s="414"/>
    </row>
    <row r="27" spans="1:27" ht="16.5" thickBot="1">
      <c r="A27" s="57"/>
      <c r="B27" s="61"/>
      <c r="C27" s="372"/>
      <c r="D27" s="372"/>
      <c r="E27" s="372"/>
      <c r="F27" s="372"/>
      <c r="G27" s="372"/>
      <c r="H27" s="372"/>
      <c r="I27" s="63" t="s">
        <v>72</v>
      </c>
      <c r="J27" s="63" t="s">
        <v>17</v>
      </c>
      <c r="K27" s="63" t="s">
        <v>0</v>
      </c>
      <c r="L27" s="297" t="s">
        <v>77</v>
      </c>
    </row>
    <row r="28" spans="1:27" ht="31.5" customHeight="1">
      <c r="A28" s="420" t="s">
        <v>27</v>
      </c>
      <c r="B28" s="254" t="str">
        <f>MID(D9,1,2)</f>
        <v/>
      </c>
      <c r="C28" s="250" t="s">
        <v>19</v>
      </c>
      <c r="D28" s="212" t="s">
        <v>19</v>
      </c>
      <c r="E28" s="212" t="s">
        <v>19</v>
      </c>
      <c r="F28" s="212" t="s">
        <v>19</v>
      </c>
      <c r="G28" s="212" t="s">
        <v>19</v>
      </c>
      <c r="H28" s="213" t="s">
        <v>19</v>
      </c>
      <c r="I28" s="218" t="s">
        <v>19</v>
      </c>
      <c r="J28" s="219" t="s">
        <v>19</v>
      </c>
      <c r="K28" s="219" t="s">
        <v>19</v>
      </c>
      <c r="L28" s="220" t="s">
        <v>19</v>
      </c>
      <c r="M28" s="65" t="s">
        <v>6</v>
      </c>
    </row>
    <row r="29" spans="1:27" ht="31.5" customHeight="1">
      <c r="A29" s="421"/>
      <c r="B29" s="124" t="str">
        <f>MID(D9,4,2)</f>
        <v/>
      </c>
      <c r="C29" s="251" t="s">
        <v>19</v>
      </c>
      <c r="D29" s="214" t="s">
        <v>19</v>
      </c>
      <c r="E29" s="214" t="s">
        <v>19</v>
      </c>
      <c r="F29" s="214" t="s">
        <v>19</v>
      </c>
      <c r="G29" s="214" t="s">
        <v>19</v>
      </c>
      <c r="H29" s="215" t="s">
        <v>19</v>
      </c>
      <c r="I29" s="221" t="s">
        <v>19</v>
      </c>
      <c r="J29" s="222" t="s">
        <v>19</v>
      </c>
      <c r="K29" s="222" t="s">
        <v>19</v>
      </c>
      <c r="L29" s="223" t="s">
        <v>19</v>
      </c>
      <c r="M29" s="65" t="s">
        <v>6</v>
      </c>
    </row>
    <row r="30" spans="1:27" ht="31.5" customHeight="1" thickBot="1">
      <c r="A30" s="422"/>
      <c r="B30" s="255" t="str">
        <f>MID(D9,7,2)</f>
        <v/>
      </c>
      <c r="C30" s="252" t="s">
        <v>19</v>
      </c>
      <c r="D30" s="216" t="s">
        <v>19</v>
      </c>
      <c r="E30" s="216" t="s">
        <v>19</v>
      </c>
      <c r="F30" s="216" t="s">
        <v>19</v>
      </c>
      <c r="G30" s="216" t="s">
        <v>19</v>
      </c>
      <c r="H30" s="217" t="s">
        <v>19</v>
      </c>
      <c r="I30" s="224" t="s">
        <v>19</v>
      </c>
      <c r="J30" s="225" t="s">
        <v>19</v>
      </c>
      <c r="K30" s="225" t="s">
        <v>19</v>
      </c>
      <c r="L30" s="226" t="s">
        <v>19</v>
      </c>
      <c r="M30" s="53" t="s">
        <v>6</v>
      </c>
    </row>
    <row r="31" spans="1:27" s="69" customFormat="1" ht="15.75" customHeight="1" thickBot="1">
      <c r="A31" s="68"/>
      <c r="B31" s="253"/>
      <c r="C31" s="46"/>
      <c r="D31" s="18"/>
      <c r="E31" s="18"/>
      <c r="F31" s="47"/>
      <c r="G31" s="18"/>
      <c r="H31" s="18"/>
      <c r="I31" s="19"/>
      <c r="J31" s="19"/>
      <c r="K31" s="19"/>
      <c r="L31" s="19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33" customHeight="1">
      <c r="A32" s="420" t="s">
        <v>44</v>
      </c>
      <c r="B32" s="254" t="str">
        <f>MID(J8,4,2)</f>
        <v/>
      </c>
      <c r="C32" s="250" t="s">
        <v>19</v>
      </c>
      <c r="D32" s="212" t="s">
        <v>19</v>
      </c>
      <c r="E32" s="212" t="s">
        <v>19</v>
      </c>
      <c r="F32" s="212" t="s">
        <v>19</v>
      </c>
      <c r="G32" s="212" t="s">
        <v>19</v>
      </c>
      <c r="H32" s="213" t="s">
        <v>19</v>
      </c>
      <c r="I32" s="218" t="s">
        <v>19</v>
      </c>
      <c r="J32" s="219" t="s">
        <v>19</v>
      </c>
      <c r="K32" s="219" t="s">
        <v>19</v>
      </c>
      <c r="L32" s="220" t="s">
        <v>19</v>
      </c>
      <c r="M32" s="53" t="s">
        <v>6</v>
      </c>
    </row>
    <row r="33" spans="1:14" ht="39.75" customHeight="1">
      <c r="A33" s="421"/>
      <c r="B33" s="124" t="str">
        <f>MID(J8,4,2)</f>
        <v/>
      </c>
      <c r="C33" s="251" t="s">
        <v>19</v>
      </c>
      <c r="D33" s="214" t="s">
        <v>19</v>
      </c>
      <c r="E33" s="214" t="s">
        <v>19</v>
      </c>
      <c r="F33" s="214" t="s">
        <v>19</v>
      </c>
      <c r="G33" s="214" t="s">
        <v>19</v>
      </c>
      <c r="H33" s="215" t="s">
        <v>19</v>
      </c>
      <c r="I33" s="221" t="s">
        <v>19</v>
      </c>
      <c r="J33" s="222" t="s">
        <v>19</v>
      </c>
      <c r="K33" s="222" t="s">
        <v>19</v>
      </c>
      <c r="L33" s="223" t="s">
        <v>19</v>
      </c>
      <c r="M33" s="65" t="s">
        <v>6</v>
      </c>
    </row>
    <row r="34" spans="1:14" ht="33.75" customHeight="1" thickBot="1">
      <c r="A34" s="422"/>
      <c r="B34" s="255" t="str">
        <f>MID(J8,7,2)</f>
        <v/>
      </c>
      <c r="C34" s="252" t="s">
        <v>19</v>
      </c>
      <c r="D34" s="216" t="s">
        <v>19</v>
      </c>
      <c r="E34" s="216" t="s">
        <v>19</v>
      </c>
      <c r="F34" s="216" t="s">
        <v>19</v>
      </c>
      <c r="G34" s="216" t="s">
        <v>19</v>
      </c>
      <c r="H34" s="217" t="s">
        <v>19</v>
      </c>
      <c r="I34" s="224" t="s">
        <v>19</v>
      </c>
      <c r="J34" s="225" t="s">
        <v>19</v>
      </c>
      <c r="K34" s="225" t="s">
        <v>19</v>
      </c>
      <c r="L34" s="226" t="s">
        <v>19</v>
      </c>
      <c r="M34" s="65" t="s">
        <v>6</v>
      </c>
    </row>
    <row r="35" spans="1:14">
      <c r="A35" s="57"/>
      <c r="B35" s="61"/>
      <c r="C35" s="70"/>
      <c r="F35" s="71"/>
      <c r="I35" s="53"/>
      <c r="J35" s="53"/>
      <c r="K35" s="53"/>
      <c r="L35" s="53"/>
    </row>
    <row r="36" spans="1:14" ht="15.75" thickBot="1">
      <c r="A36" s="49">
        <v>4</v>
      </c>
      <c r="B36" s="72" t="s">
        <v>136</v>
      </c>
      <c r="C36" s="53"/>
      <c r="F36" s="71"/>
      <c r="I36" s="53"/>
      <c r="J36" s="53"/>
      <c r="K36" s="53"/>
      <c r="L36" s="53"/>
    </row>
    <row r="37" spans="1:14">
      <c r="A37" s="57"/>
      <c r="B37" s="61"/>
      <c r="C37" s="8" t="s">
        <v>4</v>
      </c>
      <c r="D37" s="9" t="s">
        <v>11</v>
      </c>
      <c r="E37" s="9" t="s">
        <v>12</v>
      </c>
      <c r="F37" s="9" t="s">
        <v>14</v>
      </c>
      <c r="G37" s="9" t="s">
        <v>16</v>
      </c>
      <c r="H37" s="9" t="s">
        <v>117</v>
      </c>
      <c r="I37" s="307" t="s">
        <v>118</v>
      </c>
      <c r="J37" s="9" t="s">
        <v>66</v>
      </c>
      <c r="K37" s="9" t="s">
        <v>67</v>
      </c>
      <c r="L37" s="53"/>
    </row>
    <row r="38" spans="1:14" ht="15.75" thickBot="1">
      <c r="A38" s="57"/>
      <c r="B38" s="61"/>
      <c r="C38" s="10"/>
      <c r="D38" s="11">
        <f>SIN(RADIANS(alfa))</f>
        <v>0</v>
      </c>
      <c r="E38" s="11"/>
      <c r="F38" s="11"/>
      <c r="G38" s="11"/>
      <c r="H38" s="11"/>
      <c r="I38" s="11"/>
      <c r="J38" s="295"/>
      <c r="K38" s="296"/>
      <c r="L38" s="53"/>
    </row>
    <row r="39" spans="1:14">
      <c r="A39" s="57"/>
      <c r="B39" s="56" t="s">
        <v>115</v>
      </c>
      <c r="C39" s="364" t="s">
        <v>119</v>
      </c>
      <c r="D39" s="365" t="s">
        <v>120</v>
      </c>
      <c r="E39" s="365" t="s">
        <v>121</v>
      </c>
      <c r="F39" s="365" t="s">
        <v>122</v>
      </c>
      <c r="G39" s="365" t="s">
        <v>123</v>
      </c>
      <c r="H39" s="365" t="s">
        <v>124</v>
      </c>
      <c r="I39" s="365" t="s">
        <v>125</v>
      </c>
      <c r="J39" s="365" t="s">
        <v>126</v>
      </c>
      <c r="K39" s="397" t="s">
        <v>127</v>
      </c>
      <c r="L39" s="68"/>
      <c r="M39" s="398"/>
    </row>
    <row r="40" spans="1:14">
      <c r="A40" s="57"/>
      <c r="B40" s="61"/>
      <c r="C40" s="70"/>
      <c r="F40" s="71"/>
      <c r="I40" s="53"/>
      <c r="J40" s="53"/>
      <c r="K40" s="53"/>
      <c r="L40" s="53"/>
    </row>
    <row r="41" spans="1:14">
      <c r="A41" s="49">
        <v>5</v>
      </c>
      <c r="B41" s="72" t="s">
        <v>59</v>
      </c>
      <c r="C41" s="53"/>
      <c r="F41" s="71"/>
      <c r="I41" s="53"/>
      <c r="J41" s="53"/>
      <c r="K41" s="53"/>
      <c r="L41" s="53"/>
    </row>
    <row r="42" spans="1:14">
      <c r="A42" s="68"/>
      <c r="B42" s="72" t="s">
        <v>128</v>
      </c>
      <c r="C42" s="53"/>
      <c r="F42" s="71"/>
      <c r="I42" s="53"/>
      <c r="J42" s="53"/>
      <c r="K42" s="53"/>
      <c r="L42" s="53"/>
    </row>
    <row r="43" spans="1:14" ht="15.75" thickBot="1">
      <c r="A43" s="68"/>
      <c r="B43" s="61"/>
      <c r="C43" s="377">
        <f>C27</f>
        <v>0</v>
      </c>
      <c r="D43" s="377">
        <f t="shared" ref="D43:K43" si="0">D27</f>
        <v>0</v>
      </c>
      <c r="E43" s="377">
        <f t="shared" si="0"/>
        <v>0</v>
      </c>
      <c r="F43" s="377">
        <f t="shared" si="0"/>
        <v>0</v>
      </c>
      <c r="G43" s="377">
        <f t="shared" si="0"/>
        <v>0</v>
      </c>
      <c r="H43" s="377">
        <f t="shared" si="0"/>
        <v>0</v>
      </c>
      <c r="I43" s="377" t="str">
        <f t="shared" si="0"/>
        <v>P1</v>
      </c>
      <c r="J43" s="377" t="str">
        <f t="shared" si="0"/>
        <v xml:space="preserve">Q </v>
      </c>
      <c r="K43" s="377" t="str">
        <f t="shared" si="0"/>
        <v>M</v>
      </c>
      <c r="L43" s="377" t="str">
        <f>L27</f>
        <v>P2</v>
      </c>
      <c r="M43" s="50" t="s">
        <v>47</v>
      </c>
    </row>
    <row r="44" spans="1:14">
      <c r="A44" s="57"/>
      <c r="B44" s="64" t="str">
        <f>B28</f>
        <v/>
      </c>
      <c r="C44" s="373" t="s">
        <v>56</v>
      </c>
      <c r="D44" s="374" t="s">
        <v>56</v>
      </c>
      <c r="E44" s="374" t="s">
        <v>56</v>
      </c>
      <c r="F44" s="374" t="s">
        <v>56</v>
      </c>
      <c r="G44" s="374" t="s">
        <v>56</v>
      </c>
      <c r="H44" s="375" t="s">
        <v>56</v>
      </c>
      <c r="I44" s="376" t="s">
        <v>56</v>
      </c>
      <c r="J44" s="37" t="s">
        <v>56</v>
      </c>
      <c r="K44" s="37" t="s">
        <v>56</v>
      </c>
      <c r="L44" s="243" t="s">
        <v>56</v>
      </c>
      <c r="M44" s="244">
        <f t="shared" ref="M44:M49" si="1">-SUM(I44:L44)</f>
        <v>0</v>
      </c>
      <c r="N44" s="77" t="s">
        <v>46</v>
      </c>
    </row>
    <row r="45" spans="1:14">
      <c r="A45" s="57"/>
      <c r="B45" s="66" t="str">
        <f>B29</f>
        <v/>
      </c>
      <c r="C45" s="14" t="s">
        <v>56</v>
      </c>
      <c r="D45" s="24" t="s">
        <v>56</v>
      </c>
      <c r="E45" s="24" t="s">
        <v>56</v>
      </c>
      <c r="F45" s="24" t="s">
        <v>56</v>
      </c>
      <c r="G45" s="24" t="s">
        <v>56</v>
      </c>
      <c r="H45" s="28" t="s">
        <v>56</v>
      </c>
      <c r="I45" s="31" t="s">
        <v>56</v>
      </c>
      <c r="J45" s="32" t="s">
        <v>56</v>
      </c>
      <c r="K45" s="32" t="s">
        <v>56</v>
      </c>
      <c r="L45" s="241" t="s">
        <v>56</v>
      </c>
      <c r="M45" s="245">
        <f t="shared" si="1"/>
        <v>0</v>
      </c>
      <c r="N45" s="77" t="s">
        <v>46</v>
      </c>
    </row>
    <row r="46" spans="1:14" ht="15.75" thickBot="1">
      <c r="A46" s="57"/>
      <c r="B46" s="67" t="str">
        <f>B30</f>
        <v/>
      </c>
      <c r="C46" s="39" t="s">
        <v>56</v>
      </c>
      <c r="D46" s="40" t="s">
        <v>56</v>
      </c>
      <c r="E46" s="40" t="s">
        <v>56</v>
      </c>
      <c r="F46" s="40" t="s">
        <v>56</v>
      </c>
      <c r="G46" s="40" t="s">
        <v>56</v>
      </c>
      <c r="H46" s="41" t="s">
        <v>56</v>
      </c>
      <c r="I46" s="38" t="s">
        <v>56</v>
      </c>
      <c r="J46" s="35" t="s">
        <v>56</v>
      </c>
      <c r="K46" s="35" t="s">
        <v>56</v>
      </c>
      <c r="L46" s="242" t="s">
        <v>56</v>
      </c>
      <c r="M46" s="249">
        <f t="shared" si="1"/>
        <v>0</v>
      </c>
      <c r="N46" s="77" t="s">
        <v>46</v>
      </c>
    </row>
    <row r="47" spans="1:14">
      <c r="A47" s="57"/>
      <c r="B47" s="78" t="str">
        <f>B32</f>
        <v/>
      </c>
      <c r="C47" s="13" t="s">
        <v>56</v>
      </c>
      <c r="D47" s="25" t="s">
        <v>56</v>
      </c>
      <c r="E47" s="25" t="s">
        <v>56</v>
      </c>
      <c r="F47" s="25" t="s">
        <v>56</v>
      </c>
      <c r="G47" s="25" t="s">
        <v>56</v>
      </c>
      <c r="H47" s="27" t="s">
        <v>56</v>
      </c>
      <c r="I47" s="36" t="s">
        <v>56</v>
      </c>
      <c r="J47" s="37" t="s">
        <v>56</v>
      </c>
      <c r="K47" s="37" t="s">
        <v>56</v>
      </c>
      <c r="L47" s="243" t="s">
        <v>56</v>
      </c>
      <c r="M47" s="248">
        <f t="shared" si="1"/>
        <v>0</v>
      </c>
      <c r="N47" s="77" t="s">
        <v>46</v>
      </c>
    </row>
    <row r="48" spans="1:14">
      <c r="A48" s="57"/>
      <c r="B48" s="66" t="str">
        <f>B33</f>
        <v/>
      </c>
      <c r="C48" s="14" t="s">
        <v>56</v>
      </c>
      <c r="D48" s="24" t="s">
        <v>56</v>
      </c>
      <c r="E48" s="24" t="s">
        <v>56</v>
      </c>
      <c r="F48" s="24" t="s">
        <v>56</v>
      </c>
      <c r="G48" s="24" t="s">
        <v>56</v>
      </c>
      <c r="H48" s="28" t="s">
        <v>56</v>
      </c>
      <c r="I48" s="33" t="s">
        <v>56</v>
      </c>
      <c r="J48" s="32" t="s">
        <v>56</v>
      </c>
      <c r="K48" s="32" t="s">
        <v>56</v>
      </c>
      <c r="L48" s="241" t="s">
        <v>56</v>
      </c>
      <c r="M48" s="246">
        <f t="shared" si="1"/>
        <v>0</v>
      </c>
      <c r="N48" s="77" t="s">
        <v>46</v>
      </c>
    </row>
    <row r="49" spans="1:15" ht="15.75" thickBot="1">
      <c r="A49" s="57"/>
      <c r="B49" s="67" t="str">
        <f>B34</f>
        <v/>
      </c>
      <c r="C49" s="16" t="s">
        <v>56</v>
      </c>
      <c r="D49" s="26" t="s">
        <v>56</v>
      </c>
      <c r="E49" s="26" t="s">
        <v>56</v>
      </c>
      <c r="F49" s="26" t="s">
        <v>56</v>
      </c>
      <c r="G49" s="26" t="s">
        <v>56</v>
      </c>
      <c r="H49" s="29" t="s">
        <v>56</v>
      </c>
      <c r="I49" s="34" t="s">
        <v>56</v>
      </c>
      <c r="J49" s="35" t="s">
        <v>56</v>
      </c>
      <c r="K49" s="35" t="s">
        <v>56</v>
      </c>
      <c r="L49" s="242" t="s">
        <v>56</v>
      </c>
      <c r="M49" s="247">
        <f t="shared" si="1"/>
        <v>0</v>
      </c>
      <c r="N49" s="77" t="s">
        <v>46</v>
      </c>
    </row>
    <row r="50" spans="1:15">
      <c r="A50" s="57"/>
      <c r="B50" s="79" t="s">
        <v>73</v>
      </c>
      <c r="C50" s="79"/>
      <c r="D50" s="79"/>
      <c r="E50" s="79"/>
      <c r="F50" s="79"/>
      <c r="G50" s="79"/>
      <c r="H50" s="79"/>
      <c r="I50" s="79"/>
      <c r="J50" s="79"/>
      <c r="K50" s="79"/>
      <c r="L50" s="80"/>
    </row>
    <row r="51" spans="1:15">
      <c r="A51" s="57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</row>
    <row r="52" spans="1:15" ht="15.75" thickBot="1">
      <c r="A52" s="49">
        <v>6</v>
      </c>
      <c r="B52" s="72" t="s">
        <v>60</v>
      </c>
      <c r="C52" s="310"/>
      <c r="D52" s="310"/>
      <c r="E52" s="310"/>
      <c r="F52" s="310"/>
      <c r="G52" s="310"/>
      <c r="H52" s="310"/>
      <c r="I52" s="310"/>
      <c r="J52" s="310"/>
      <c r="K52" s="310"/>
      <c r="L52" s="310"/>
    </row>
    <row r="53" spans="1:15">
      <c r="A53" s="57"/>
      <c r="B53" s="100">
        <f>C27</f>
        <v>0</v>
      </c>
      <c r="C53" s="259" t="e">
        <f t="array" ref="C53:C58">MMULT(MINVERSE(C44:H49),M44:M49)</f>
        <v>#VALUE!</v>
      </c>
      <c r="D53" s="53"/>
      <c r="E53" s="378" t="s">
        <v>129</v>
      </c>
      <c r="F53" s="379"/>
      <c r="G53" s="379"/>
      <c r="H53" s="379"/>
      <c r="I53" s="379"/>
      <c r="J53" s="379"/>
      <c r="K53" s="379"/>
      <c r="L53" s="379"/>
      <c r="M53" s="379"/>
      <c r="N53" s="380"/>
    </row>
    <row r="54" spans="1:15">
      <c r="A54" s="57"/>
      <c r="B54" s="102">
        <f>D27</f>
        <v>0</v>
      </c>
      <c r="C54" s="260" t="e">
        <v>#VALUE!</v>
      </c>
      <c r="D54" s="53"/>
      <c r="E54" s="381" t="s">
        <v>130</v>
      </c>
      <c r="F54" s="382"/>
      <c r="G54" s="382"/>
      <c r="H54" s="382"/>
      <c r="I54" s="382"/>
      <c r="J54" s="382"/>
      <c r="K54" s="382"/>
      <c r="L54" s="382"/>
      <c r="M54" s="382"/>
      <c r="N54" s="383"/>
    </row>
    <row r="55" spans="1:15">
      <c r="A55" s="57"/>
      <c r="B55" s="102">
        <f>E27</f>
        <v>0</v>
      </c>
      <c r="C55" s="260" t="e">
        <v>#VALUE!</v>
      </c>
      <c r="D55" s="53"/>
      <c r="E55" s="381" t="s">
        <v>131</v>
      </c>
      <c r="F55" s="382"/>
      <c r="G55" s="382"/>
      <c r="H55" s="382"/>
      <c r="I55" s="382"/>
      <c r="J55" s="382"/>
      <c r="K55" s="382"/>
      <c r="L55" s="382"/>
      <c r="M55" s="382"/>
      <c r="N55" s="383"/>
    </row>
    <row r="56" spans="1:15">
      <c r="A56" s="57"/>
      <c r="B56" s="102">
        <f>F27</f>
        <v>0</v>
      </c>
      <c r="C56" s="260" t="e">
        <v>#VALUE!</v>
      </c>
      <c r="D56" s="53"/>
      <c r="E56" s="381" t="s">
        <v>132</v>
      </c>
      <c r="F56" s="382"/>
      <c r="G56" s="382"/>
      <c r="H56" s="382"/>
      <c r="I56" s="382"/>
      <c r="J56" s="382"/>
      <c r="K56" s="382"/>
      <c r="L56" s="382"/>
      <c r="M56" s="382"/>
      <c r="N56" s="383"/>
    </row>
    <row r="57" spans="1:15">
      <c r="A57" s="57"/>
      <c r="B57" s="263">
        <f>G27</f>
        <v>0</v>
      </c>
      <c r="C57" s="260" t="e">
        <v>#VALUE!</v>
      </c>
      <c r="D57" s="53"/>
      <c r="E57" s="384" t="s">
        <v>133</v>
      </c>
      <c r="F57" s="385"/>
      <c r="G57" s="385"/>
      <c r="H57" s="385"/>
      <c r="I57" s="385"/>
      <c r="J57" s="385"/>
      <c r="K57" s="385"/>
      <c r="L57" s="385"/>
      <c r="M57" s="385"/>
      <c r="N57" s="386"/>
    </row>
    <row r="58" spans="1:15" ht="15.75" thickBot="1">
      <c r="A58" s="57"/>
      <c r="B58" s="264">
        <f>H27</f>
        <v>0</v>
      </c>
      <c r="C58" s="261" t="e">
        <v>#VALUE!</v>
      </c>
      <c r="D58" s="53"/>
      <c r="E58" s="310"/>
      <c r="F58" s="310"/>
      <c r="G58" s="310"/>
      <c r="H58" s="310"/>
      <c r="I58" s="310"/>
      <c r="J58" s="310"/>
      <c r="K58" s="310"/>
      <c r="L58" s="310"/>
    </row>
    <row r="59" spans="1:15" ht="15.75" thickBot="1">
      <c r="A59" s="57"/>
      <c r="B59" s="265" t="s">
        <v>9</v>
      </c>
      <c r="C59" s="262" t="e">
        <f t="array" ref="C59">MDETERM(C44:H49)</f>
        <v>#VALUE!</v>
      </c>
      <c r="D59" s="53"/>
      <c r="E59" s="310"/>
      <c r="F59" s="310"/>
      <c r="G59" s="310"/>
      <c r="H59" s="310"/>
      <c r="I59" s="310"/>
      <c r="J59" s="310"/>
      <c r="K59" s="310"/>
      <c r="L59" s="310"/>
    </row>
    <row r="60" spans="1:15">
      <c r="A60" s="57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</row>
    <row r="61" spans="1:15">
      <c r="A61" s="49">
        <v>7</v>
      </c>
      <c r="B61" s="60" t="s">
        <v>75</v>
      </c>
      <c r="F61" s="71"/>
      <c r="I61" s="53"/>
      <c r="J61" s="53"/>
      <c r="K61" s="53"/>
      <c r="L61" s="53"/>
    </row>
    <row r="62" spans="1:15">
      <c r="A62" s="57"/>
      <c r="B62" s="423"/>
      <c r="C62" s="424"/>
      <c r="D62" s="424"/>
      <c r="E62" s="424"/>
      <c r="F62" s="424"/>
      <c r="G62" s="424"/>
      <c r="H62" s="424"/>
      <c r="I62" s="424"/>
      <c r="J62" s="424"/>
      <c r="K62" s="424"/>
      <c r="L62" s="425"/>
      <c r="M62" s="309"/>
      <c r="N62" s="309"/>
      <c r="O62" s="309"/>
    </row>
    <row r="63" spans="1:15">
      <c r="A63" s="57"/>
      <c r="B63" s="426"/>
      <c r="C63" s="427"/>
      <c r="D63" s="427"/>
      <c r="E63" s="427"/>
      <c r="F63" s="427"/>
      <c r="G63" s="427"/>
      <c r="H63" s="427"/>
      <c r="I63" s="427"/>
      <c r="J63" s="427"/>
      <c r="K63" s="427"/>
      <c r="L63" s="428"/>
      <c r="M63" s="309"/>
      <c r="N63" s="309"/>
      <c r="O63" s="309"/>
    </row>
    <row r="64" spans="1:15">
      <c r="A64" s="57"/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8"/>
      <c r="M64" s="309"/>
      <c r="N64" s="309"/>
      <c r="O64" s="309"/>
    </row>
    <row r="65" spans="1:15">
      <c r="A65" s="57"/>
      <c r="B65" s="426"/>
      <c r="C65" s="427"/>
      <c r="D65" s="427"/>
      <c r="E65" s="427"/>
      <c r="F65" s="427"/>
      <c r="G65" s="427"/>
      <c r="H65" s="427"/>
      <c r="I65" s="427"/>
      <c r="J65" s="427"/>
      <c r="K65" s="427"/>
      <c r="L65" s="428"/>
      <c r="M65" s="309"/>
      <c r="N65" s="309"/>
      <c r="O65" s="309"/>
    </row>
    <row r="66" spans="1:15">
      <c r="A66" s="57"/>
      <c r="B66" s="426"/>
      <c r="C66" s="427"/>
      <c r="D66" s="427"/>
      <c r="E66" s="427"/>
      <c r="F66" s="427"/>
      <c r="G66" s="427"/>
      <c r="H66" s="427"/>
      <c r="I66" s="427"/>
      <c r="J66" s="427"/>
      <c r="K66" s="427"/>
      <c r="L66" s="428"/>
      <c r="M66" s="309"/>
      <c r="N66" s="309"/>
      <c r="O66" s="309"/>
    </row>
    <row r="67" spans="1:15">
      <c r="A67" s="57"/>
      <c r="B67" s="426"/>
      <c r="C67" s="427"/>
      <c r="D67" s="427"/>
      <c r="E67" s="427"/>
      <c r="F67" s="427"/>
      <c r="G67" s="427"/>
      <c r="H67" s="427"/>
      <c r="I67" s="427"/>
      <c r="J67" s="427"/>
      <c r="K67" s="427"/>
      <c r="L67" s="428"/>
      <c r="M67" s="309"/>
      <c r="N67" s="309"/>
      <c r="O67" s="309"/>
    </row>
    <row r="68" spans="1:15">
      <c r="A68" s="57"/>
      <c r="B68" s="429"/>
      <c r="C68" s="430"/>
      <c r="D68" s="430"/>
      <c r="E68" s="430"/>
      <c r="F68" s="430"/>
      <c r="G68" s="430"/>
      <c r="H68" s="430"/>
      <c r="I68" s="430"/>
      <c r="J68" s="430"/>
      <c r="K68" s="430"/>
      <c r="L68" s="431"/>
      <c r="M68" s="309"/>
      <c r="N68" s="309"/>
      <c r="O68" s="309"/>
    </row>
    <row r="69" spans="1:15">
      <c r="A69" s="57"/>
      <c r="B69" s="61"/>
      <c r="C69" s="70"/>
      <c r="F69" s="71"/>
      <c r="I69" s="53"/>
      <c r="J69" s="53"/>
      <c r="K69" s="53"/>
      <c r="L69" s="53"/>
    </row>
    <row r="70" spans="1:15">
      <c r="A70" s="49">
        <v>8</v>
      </c>
      <c r="B70" s="62" t="s">
        <v>48</v>
      </c>
      <c r="C70" s="53"/>
      <c r="F70" s="71"/>
      <c r="I70" s="53"/>
      <c r="J70" s="53"/>
      <c r="K70" s="53"/>
      <c r="L70" s="53"/>
    </row>
    <row r="71" spans="1:15" ht="16.5" thickBot="1">
      <c r="A71" s="68"/>
      <c r="B71" s="62"/>
      <c r="C71" s="172">
        <f>C27</f>
        <v>0</v>
      </c>
      <c r="D71" s="172">
        <f t="shared" ref="D71:H71" si="2">D27</f>
        <v>0</v>
      </c>
      <c r="E71" s="172">
        <f t="shared" si="2"/>
        <v>0</v>
      </c>
      <c r="F71" s="172">
        <f t="shared" si="2"/>
        <v>0</v>
      </c>
      <c r="G71" s="172">
        <f t="shared" si="2"/>
        <v>0</v>
      </c>
      <c r="H71" s="172">
        <f t="shared" si="2"/>
        <v>0</v>
      </c>
      <c r="I71" s="297" t="s">
        <v>72</v>
      </c>
      <c r="J71" s="297" t="s">
        <v>17</v>
      </c>
      <c r="K71" s="297" t="s">
        <v>0</v>
      </c>
      <c r="L71" s="297" t="s">
        <v>77</v>
      </c>
    </row>
    <row r="72" spans="1:15" ht="64.5" customHeight="1">
      <c r="A72" s="57"/>
      <c r="B72" s="82" t="str">
        <f>MID(J9,1,2)</f>
        <v/>
      </c>
      <c r="C72" s="387" t="s">
        <v>19</v>
      </c>
      <c r="D72" s="388">
        <v>0</v>
      </c>
      <c r="E72" s="388">
        <v>0</v>
      </c>
      <c r="F72" s="388" t="s">
        <v>19</v>
      </c>
      <c r="G72" s="388" t="s">
        <v>19</v>
      </c>
      <c r="H72" s="389" t="s">
        <v>19</v>
      </c>
      <c r="I72" s="390" t="s">
        <v>19</v>
      </c>
      <c r="J72" s="391" t="s">
        <v>19</v>
      </c>
      <c r="K72" s="391" t="s">
        <v>19</v>
      </c>
      <c r="L72" s="392" t="s">
        <v>19</v>
      </c>
    </row>
    <row r="73" spans="1:15" ht="64.5" customHeight="1">
      <c r="A73" s="57"/>
      <c r="B73" s="87" t="str">
        <f>MID(J9,4,2)</f>
        <v/>
      </c>
      <c r="C73" s="227" t="s">
        <v>19</v>
      </c>
      <c r="D73" s="228">
        <v>0</v>
      </c>
      <c r="E73" s="228">
        <v>0</v>
      </c>
      <c r="F73" s="228">
        <v>0</v>
      </c>
      <c r="G73" s="228" t="s">
        <v>19</v>
      </c>
      <c r="H73" s="229" t="s">
        <v>19</v>
      </c>
      <c r="I73" s="230" t="s">
        <v>19</v>
      </c>
      <c r="J73" s="231" t="s">
        <v>19</v>
      </c>
      <c r="K73" s="231" t="s">
        <v>19</v>
      </c>
      <c r="L73" s="232" t="s">
        <v>19</v>
      </c>
    </row>
    <row r="74" spans="1:15" ht="64.5" customHeight="1" thickBot="1">
      <c r="A74" s="57"/>
      <c r="B74" s="94" t="str">
        <f>MID(J9,7,2)</f>
        <v/>
      </c>
      <c r="C74" s="233" t="s">
        <v>19</v>
      </c>
      <c r="D74" s="234" t="s">
        <v>19</v>
      </c>
      <c r="E74" s="234">
        <v>0</v>
      </c>
      <c r="F74" s="234">
        <v>0</v>
      </c>
      <c r="G74" s="234" t="s">
        <v>19</v>
      </c>
      <c r="H74" s="235" t="s">
        <v>19</v>
      </c>
      <c r="I74" s="236" t="s">
        <v>19</v>
      </c>
      <c r="J74" s="237" t="s">
        <v>19</v>
      </c>
      <c r="K74" s="237" t="s">
        <v>19</v>
      </c>
      <c r="L74" s="238" t="s">
        <v>19</v>
      </c>
    </row>
    <row r="75" spans="1:15" s="98" customFormat="1" ht="20.25" customHeight="1">
      <c r="A75" s="57"/>
      <c r="B75" s="57"/>
      <c r="C75" s="5"/>
      <c r="D75" s="48"/>
      <c r="E75" s="48"/>
      <c r="F75" s="7"/>
      <c r="G75" s="48"/>
      <c r="H75" s="48"/>
      <c r="I75" s="6"/>
      <c r="J75" s="6"/>
      <c r="K75" s="6"/>
      <c r="L75" s="6"/>
    </row>
    <row r="76" spans="1:15">
      <c r="A76" s="49">
        <v>9</v>
      </c>
      <c r="B76" s="272" t="s">
        <v>61</v>
      </c>
      <c r="C76" s="53"/>
      <c r="D76" s="3"/>
      <c r="E76" s="3"/>
      <c r="F76" s="12"/>
      <c r="G76" s="3"/>
      <c r="H76" s="3"/>
      <c r="I76" s="4"/>
      <c r="J76" s="4"/>
      <c r="K76" s="4"/>
      <c r="L76" s="4"/>
    </row>
    <row r="77" spans="1:15" ht="15.75" thickBot="1">
      <c r="A77" s="399"/>
      <c r="B77" s="272"/>
      <c r="C77" s="172">
        <f>C71</f>
        <v>0</v>
      </c>
      <c r="D77" s="172">
        <f t="shared" ref="D77:L77" si="3">D71</f>
        <v>0</v>
      </c>
      <c r="E77" s="172">
        <f t="shared" si="3"/>
        <v>0</v>
      </c>
      <c r="F77" s="172">
        <f t="shared" si="3"/>
        <v>0</v>
      </c>
      <c r="G77" s="172">
        <f t="shared" si="3"/>
        <v>0</v>
      </c>
      <c r="H77" s="172">
        <f t="shared" si="3"/>
        <v>0</v>
      </c>
      <c r="I77" s="172" t="str">
        <f t="shared" si="3"/>
        <v>P1</v>
      </c>
      <c r="J77" s="172" t="str">
        <f t="shared" si="3"/>
        <v xml:space="preserve">Q </v>
      </c>
      <c r="K77" s="172" t="str">
        <f t="shared" si="3"/>
        <v>M</v>
      </c>
      <c r="L77" s="172" t="str">
        <f t="shared" si="3"/>
        <v>P2</v>
      </c>
    </row>
    <row r="78" spans="1:15">
      <c r="A78" s="57"/>
      <c r="B78" s="100" t="str">
        <f>B72</f>
        <v/>
      </c>
      <c r="C78" s="400" t="s">
        <v>56</v>
      </c>
      <c r="D78" s="401" t="s">
        <v>56</v>
      </c>
      <c r="E78" s="401" t="s">
        <v>56</v>
      </c>
      <c r="F78" s="402" t="s">
        <v>56</v>
      </c>
      <c r="G78" s="402" t="s">
        <v>56</v>
      </c>
      <c r="H78" s="403" t="s">
        <v>56</v>
      </c>
      <c r="I78" s="376" t="s">
        <v>56</v>
      </c>
      <c r="J78" s="404" t="s">
        <v>56</v>
      </c>
      <c r="K78" s="404" t="s">
        <v>56</v>
      </c>
      <c r="L78" s="405" t="s">
        <v>56</v>
      </c>
      <c r="M78" s="100">
        <f>SUM(C78:L78)</f>
        <v>0</v>
      </c>
      <c r="N78" s="101" t="s">
        <v>49</v>
      </c>
    </row>
    <row r="79" spans="1:15">
      <c r="A79" s="57"/>
      <c r="B79" s="102" t="str">
        <f t="shared" ref="B79:B80" si="4">B73</f>
        <v/>
      </c>
      <c r="C79" s="14" t="s">
        <v>56</v>
      </c>
      <c r="D79" s="15" t="s">
        <v>56</v>
      </c>
      <c r="E79" s="15" t="s">
        <v>56</v>
      </c>
      <c r="F79" s="15" t="s">
        <v>56</v>
      </c>
      <c r="G79" s="30" t="s">
        <v>56</v>
      </c>
      <c r="H79" s="42" t="s">
        <v>56</v>
      </c>
      <c r="I79" s="31" t="s">
        <v>56</v>
      </c>
      <c r="J79" s="45" t="s">
        <v>56</v>
      </c>
      <c r="K79" s="20" t="s">
        <v>56</v>
      </c>
      <c r="L79" s="22" t="s">
        <v>56</v>
      </c>
      <c r="M79" s="102">
        <f t="shared" ref="M79:M80" si="5">SUM(C79:L79)</f>
        <v>0</v>
      </c>
      <c r="N79" s="101" t="s">
        <v>49</v>
      </c>
    </row>
    <row r="80" spans="1:15" ht="15.75" thickBot="1">
      <c r="A80" s="57"/>
      <c r="B80" s="103" t="str">
        <f t="shared" si="4"/>
        <v/>
      </c>
      <c r="C80" s="16" t="s">
        <v>56</v>
      </c>
      <c r="D80" s="17" t="s">
        <v>56</v>
      </c>
      <c r="E80" s="17" t="s">
        <v>56</v>
      </c>
      <c r="F80" s="17" t="s">
        <v>56</v>
      </c>
      <c r="G80" s="43" t="s">
        <v>56</v>
      </c>
      <c r="H80" s="44" t="s">
        <v>56</v>
      </c>
      <c r="I80" s="38" t="s">
        <v>56</v>
      </c>
      <c r="J80" s="21" t="s">
        <v>56</v>
      </c>
      <c r="K80" s="21" t="s">
        <v>56</v>
      </c>
      <c r="L80" s="23" t="s">
        <v>56</v>
      </c>
      <c r="M80" s="103">
        <f t="shared" si="5"/>
        <v>0</v>
      </c>
      <c r="N80" s="101" t="s">
        <v>49</v>
      </c>
    </row>
    <row r="81" spans="1:16">
      <c r="A81" s="57"/>
      <c r="B81" s="61"/>
      <c r="C81" s="70"/>
      <c r="F81" s="71"/>
      <c r="I81" s="53"/>
      <c r="J81" s="53"/>
      <c r="K81" s="53"/>
      <c r="L81" s="104" t="s">
        <v>50</v>
      </c>
    </row>
    <row r="82" spans="1:16">
      <c r="A82" s="57"/>
      <c r="B82" s="61"/>
      <c r="C82" s="70"/>
      <c r="F82" s="71"/>
      <c r="I82" s="53"/>
      <c r="J82" s="53"/>
      <c r="K82" s="53"/>
      <c r="L82" s="104"/>
    </row>
    <row r="83" spans="1:16">
      <c r="A83" s="49">
        <v>10</v>
      </c>
      <c r="B83" s="2" t="s">
        <v>53</v>
      </c>
      <c r="C83" s="53"/>
      <c r="D83" s="1"/>
      <c r="E83" s="1"/>
      <c r="F83" s="239" t="s">
        <v>54</v>
      </c>
      <c r="G83" s="2" t="s">
        <v>62</v>
      </c>
      <c r="H83" s="53"/>
      <c r="J83"/>
      <c r="K83"/>
      <c r="L83"/>
      <c r="M83"/>
      <c r="N83"/>
      <c r="O83"/>
      <c r="P83"/>
    </row>
    <row r="84" spans="1:16" s="196" customFormat="1">
      <c r="A84" s="68"/>
      <c r="B84" s="267"/>
      <c r="C84" s="268"/>
      <c r="D84" s="268"/>
      <c r="E84" s="268"/>
      <c r="F84" s="269"/>
      <c r="G84" s="267"/>
      <c r="I84" s="270"/>
      <c r="J84" s="271"/>
      <c r="K84" s="271"/>
      <c r="L84" s="271"/>
      <c r="M84" s="271"/>
      <c r="N84" s="271"/>
      <c r="O84" s="271"/>
      <c r="P84" s="271"/>
    </row>
    <row r="85" spans="1:16" ht="15.75" thickBot="1">
      <c r="A85" s="57"/>
      <c r="B85" s="257" t="s">
        <v>54</v>
      </c>
      <c r="C85" s="396">
        <v>30</v>
      </c>
      <c r="D85" s="396">
        <v>60</v>
      </c>
      <c r="E85" s="396">
        <v>90</v>
      </c>
      <c r="F85" s="396">
        <v>120</v>
      </c>
      <c r="G85" s="396">
        <v>150</v>
      </c>
      <c r="H85" s="396">
        <v>180</v>
      </c>
      <c r="I85" s="396">
        <v>210</v>
      </c>
      <c r="J85" s="396">
        <v>240</v>
      </c>
      <c r="K85" s="396">
        <v>270</v>
      </c>
      <c r="L85" s="396">
        <v>300</v>
      </c>
      <c r="M85" s="396">
        <v>330</v>
      </c>
      <c r="N85" s="311"/>
      <c r="O85" s="311"/>
      <c r="P85" s="311"/>
    </row>
    <row r="86" spans="1:16" ht="15.75">
      <c r="A86" s="57"/>
      <c r="B86" s="256">
        <f>B53</f>
        <v>0</v>
      </c>
      <c r="C86" s="393"/>
      <c r="D86" s="394"/>
      <c r="E86" s="394"/>
      <c r="F86" s="394"/>
      <c r="G86" s="394"/>
      <c r="H86" s="394"/>
      <c r="I86" s="394"/>
      <c r="J86" s="394"/>
      <c r="K86" s="394"/>
      <c r="L86" s="394"/>
      <c r="M86" s="395"/>
      <c r="N86" s="312"/>
      <c r="O86" s="312"/>
      <c r="P86" s="312"/>
    </row>
    <row r="87" spans="1:16" ht="15.75">
      <c r="A87" s="57"/>
      <c r="B87" s="256">
        <f t="shared" ref="B87:B92" si="6">B54</f>
        <v>0</v>
      </c>
      <c r="C87" s="351"/>
      <c r="D87" s="352"/>
      <c r="E87" s="352"/>
      <c r="F87" s="352"/>
      <c r="G87" s="352"/>
      <c r="H87" s="352"/>
      <c r="I87" s="352"/>
      <c r="J87" s="352"/>
      <c r="K87" s="352"/>
      <c r="L87" s="352"/>
      <c r="M87" s="353"/>
      <c r="N87" s="312"/>
      <c r="O87" s="312"/>
      <c r="P87" s="312"/>
    </row>
    <row r="88" spans="1:16" ht="15.75">
      <c r="A88" s="57"/>
      <c r="B88" s="256">
        <f t="shared" si="6"/>
        <v>0</v>
      </c>
      <c r="C88" s="351"/>
      <c r="D88" s="352"/>
      <c r="E88" s="352"/>
      <c r="F88" s="352"/>
      <c r="G88" s="352"/>
      <c r="H88" s="352"/>
      <c r="I88" s="352"/>
      <c r="J88" s="352"/>
      <c r="K88" s="352"/>
      <c r="L88" s="352"/>
      <c r="M88" s="353"/>
      <c r="N88" s="312"/>
      <c r="O88" s="312"/>
      <c r="P88" s="312"/>
    </row>
    <row r="89" spans="1:16" ht="15.75">
      <c r="A89" s="57"/>
      <c r="B89" s="256">
        <f t="shared" si="6"/>
        <v>0</v>
      </c>
      <c r="C89" s="351"/>
      <c r="D89" s="352"/>
      <c r="E89" s="352"/>
      <c r="F89" s="352"/>
      <c r="G89" s="352"/>
      <c r="H89" s="352"/>
      <c r="I89" s="352"/>
      <c r="J89" s="352"/>
      <c r="K89" s="352"/>
      <c r="L89" s="352"/>
      <c r="M89" s="353"/>
      <c r="N89" s="312"/>
      <c r="O89" s="312"/>
      <c r="P89" s="312"/>
    </row>
    <row r="90" spans="1:16" ht="15.75">
      <c r="A90" s="57"/>
      <c r="B90" s="256">
        <f t="shared" si="6"/>
        <v>0</v>
      </c>
      <c r="C90" s="351"/>
      <c r="D90" s="352"/>
      <c r="E90" s="352"/>
      <c r="F90" s="352"/>
      <c r="G90" s="352"/>
      <c r="H90" s="352"/>
      <c r="I90" s="352"/>
      <c r="J90" s="352"/>
      <c r="K90" s="352"/>
      <c r="L90" s="352"/>
      <c r="M90" s="353"/>
      <c r="N90" s="312"/>
      <c r="O90" s="312"/>
      <c r="P90" s="312"/>
    </row>
    <row r="91" spans="1:16" ht="16.5" thickBot="1">
      <c r="A91" s="57"/>
      <c r="B91" s="258">
        <f t="shared" si="6"/>
        <v>0</v>
      </c>
      <c r="C91" s="354"/>
      <c r="D91" s="355"/>
      <c r="E91" s="355"/>
      <c r="F91" s="355"/>
      <c r="G91" s="355"/>
      <c r="H91" s="355"/>
      <c r="I91" s="355"/>
      <c r="J91" s="355"/>
      <c r="K91" s="355"/>
      <c r="L91" s="355"/>
      <c r="M91" s="356"/>
      <c r="N91" s="312"/>
      <c r="O91" s="312"/>
      <c r="P91" s="312"/>
    </row>
    <row r="92" spans="1:16" ht="15.75">
      <c r="A92" s="57"/>
      <c r="B92" s="256" t="str">
        <f t="shared" si="6"/>
        <v>|A|</v>
      </c>
      <c r="C92" s="348"/>
      <c r="D92" s="349"/>
      <c r="E92" s="349"/>
      <c r="F92" s="349"/>
      <c r="G92" s="349"/>
      <c r="H92" s="349"/>
      <c r="I92" s="349"/>
      <c r="J92" s="349"/>
      <c r="K92" s="349"/>
      <c r="L92" s="349"/>
      <c r="M92" s="350"/>
      <c r="N92" s="312"/>
      <c r="O92" s="312"/>
      <c r="P92" s="312"/>
    </row>
    <row r="93" spans="1:16" ht="15.75" thickBot="1">
      <c r="A93" s="57"/>
      <c r="B93" s="240" t="s">
        <v>55</v>
      </c>
      <c r="C93" s="354"/>
      <c r="D93" s="357"/>
      <c r="E93" s="357"/>
      <c r="F93" s="357"/>
      <c r="G93" s="357"/>
      <c r="H93" s="357"/>
      <c r="I93" s="357"/>
      <c r="J93" s="357"/>
      <c r="K93" s="357"/>
      <c r="L93" s="357"/>
      <c r="M93" s="358"/>
      <c r="N93" s="312"/>
      <c r="O93" s="312"/>
      <c r="P93" s="312"/>
    </row>
    <row r="94" spans="1:16">
      <c r="A94" s="57"/>
      <c r="B94" s="61"/>
      <c r="C94" s="70"/>
      <c r="F94" s="71"/>
      <c r="I94" s="53"/>
      <c r="J94" s="53"/>
      <c r="K94" s="53"/>
      <c r="L94" s="104"/>
    </row>
    <row r="95" spans="1:16">
      <c r="A95" s="57"/>
      <c r="B95" s="61"/>
      <c r="C95" s="70"/>
      <c r="F95" s="71"/>
      <c r="I95" s="53"/>
      <c r="J95" s="53"/>
      <c r="K95" s="53"/>
      <c r="L95" s="104"/>
    </row>
    <row r="96" spans="1:16">
      <c r="A96" s="49">
        <v>11</v>
      </c>
      <c r="B96" s="273" t="s">
        <v>63</v>
      </c>
      <c r="C96" s="70"/>
      <c r="F96" s="71"/>
      <c r="I96" s="53"/>
      <c r="J96" s="53"/>
      <c r="K96" s="53"/>
      <c r="L96" s="104"/>
    </row>
    <row r="97" spans="1:14">
      <c r="A97" s="57"/>
      <c r="B97" s="61"/>
      <c r="C97" s="70"/>
      <c r="F97" s="71"/>
      <c r="I97" s="53"/>
      <c r="J97" s="53"/>
      <c r="K97" s="53"/>
      <c r="L97" s="104"/>
    </row>
    <row r="98" spans="1:14">
      <c r="A98" s="48"/>
      <c r="B98" s="359"/>
      <c r="C98" s="5"/>
      <c r="D98" s="3"/>
      <c r="E98" s="3"/>
      <c r="F98" s="12"/>
      <c r="G98" s="3"/>
      <c r="H98" s="3"/>
      <c r="I98" s="4"/>
      <c r="J98" s="4"/>
      <c r="K98" s="4"/>
      <c r="L98" s="360"/>
      <c r="M98" s="4"/>
      <c r="N98" s="4"/>
    </row>
    <row r="99" spans="1:14">
      <c r="A99" s="48"/>
      <c r="B99" s="359"/>
      <c r="C99" s="5"/>
      <c r="D99" s="3"/>
      <c r="E99" s="3"/>
      <c r="F99" s="12"/>
      <c r="G99" s="3"/>
      <c r="H99" s="3"/>
      <c r="I99" s="4"/>
      <c r="J99" s="4"/>
      <c r="K99" s="4"/>
      <c r="L99" s="360"/>
      <c r="M99" s="4"/>
      <c r="N99" s="4"/>
    </row>
    <row r="100" spans="1:14">
      <c r="A100" s="48"/>
      <c r="B100" s="359"/>
      <c r="C100" s="5"/>
      <c r="D100" s="3"/>
      <c r="E100" s="3"/>
      <c r="F100" s="12"/>
      <c r="G100" s="3"/>
      <c r="H100" s="3"/>
      <c r="I100" s="4"/>
      <c r="J100" s="4"/>
      <c r="K100" s="4"/>
      <c r="L100" s="360"/>
      <c r="M100" s="4"/>
      <c r="N100" s="4"/>
    </row>
    <row r="101" spans="1:14">
      <c r="A101" s="48"/>
      <c r="B101" s="359"/>
      <c r="C101" s="5"/>
      <c r="D101" s="3"/>
      <c r="E101" s="3"/>
      <c r="F101" s="12"/>
      <c r="G101" s="3"/>
      <c r="H101" s="3"/>
      <c r="I101" s="4"/>
      <c r="J101" s="4"/>
      <c r="K101" s="4"/>
      <c r="L101" s="360"/>
      <c r="M101" s="4"/>
      <c r="N101" s="4"/>
    </row>
    <row r="102" spans="1:14">
      <c r="A102" s="48"/>
      <c r="B102" s="359"/>
      <c r="C102" s="5"/>
      <c r="D102" s="3"/>
      <c r="E102" s="3"/>
      <c r="F102" s="12"/>
      <c r="G102" s="3"/>
      <c r="H102" s="3"/>
      <c r="I102" s="4"/>
      <c r="J102" s="4"/>
      <c r="K102" s="4"/>
      <c r="L102" s="360"/>
      <c r="M102" s="4"/>
      <c r="N102" s="4"/>
    </row>
    <row r="103" spans="1:14">
      <c r="A103" s="48"/>
      <c r="B103" s="359"/>
      <c r="C103" s="5"/>
      <c r="D103" s="3"/>
      <c r="E103" s="3"/>
      <c r="F103" s="12"/>
      <c r="G103" s="3"/>
      <c r="H103" s="3"/>
      <c r="I103" s="4"/>
      <c r="J103" s="4"/>
      <c r="K103" s="4"/>
      <c r="L103" s="360"/>
      <c r="M103" s="4"/>
      <c r="N103" s="4"/>
    </row>
    <row r="104" spans="1:14">
      <c r="A104" s="48"/>
      <c r="B104" s="359"/>
      <c r="C104" s="5"/>
      <c r="D104" s="3"/>
      <c r="E104" s="3"/>
      <c r="F104" s="12"/>
      <c r="G104" s="3"/>
      <c r="H104" s="3"/>
      <c r="I104" s="4"/>
      <c r="J104" s="4"/>
      <c r="K104" s="4"/>
      <c r="L104" s="360"/>
      <c r="M104" s="4"/>
      <c r="N104" s="4"/>
    </row>
    <row r="105" spans="1:14">
      <c r="A105" s="48"/>
      <c r="B105" s="359"/>
      <c r="C105" s="5"/>
      <c r="D105" s="3"/>
      <c r="E105" s="3"/>
      <c r="F105" s="12"/>
      <c r="G105" s="3"/>
      <c r="H105" s="3"/>
      <c r="I105" s="4"/>
      <c r="J105" s="4"/>
      <c r="K105" s="4"/>
      <c r="L105" s="360"/>
      <c r="M105" s="4"/>
      <c r="N105" s="4"/>
    </row>
    <row r="106" spans="1:14">
      <c r="A106" s="48"/>
      <c r="B106" s="359"/>
      <c r="C106" s="5"/>
      <c r="D106" s="3"/>
      <c r="E106" s="3"/>
      <c r="F106" s="12"/>
      <c r="G106" s="3"/>
      <c r="H106" s="3"/>
      <c r="I106" s="4"/>
      <c r="J106" s="4"/>
      <c r="K106" s="4"/>
      <c r="L106" s="360"/>
      <c r="M106" s="4"/>
      <c r="N106" s="4"/>
    </row>
    <row r="107" spans="1:14">
      <c r="A107" s="48"/>
      <c r="B107" s="359"/>
      <c r="C107" s="5"/>
      <c r="D107" s="3"/>
      <c r="E107" s="3"/>
      <c r="F107" s="12"/>
      <c r="G107" s="3"/>
      <c r="H107" s="3"/>
      <c r="I107" s="4"/>
      <c r="J107" s="4"/>
      <c r="K107" s="4"/>
      <c r="L107" s="360"/>
      <c r="M107" s="4"/>
      <c r="N107" s="4"/>
    </row>
    <row r="108" spans="1:14">
      <c r="A108" s="48"/>
      <c r="B108" s="359"/>
      <c r="C108" s="5"/>
      <c r="D108" s="3"/>
      <c r="E108" s="3"/>
      <c r="F108" s="12"/>
      <c r="G108" s="3"/>
      <c r="H108" s="3"/>
      <c r="I108" s="4"/>
      <c r="J108" s="4"/>
      <c r="K108" s="4"/>
      <c r="L108" s="360"/>
      <c r="M108" s="4"/>
      <c r="N108" s="4"/>
    </row>
    <row r="109" spans="1:14">
      <c r="A109" s="48"/>
      <c r="B109" s="359"/>
      <c r="C109" s="5"/>
      <c r="D109" s="3"/>
      <c r="E109" s="3"/>
      <c r="F109" s="12"/>
      <c r="G109" s="3"/>
      <c r="H109" s="3"/>
      <c r="I109" s="4"/>
      <c r="J109" s="4"/>
      <c r="K109" s="4"/>
      <c r="L109" s="360"/>
      <c r="M109" s="4"/>
      <c r="N109" s="4"/>
    </row>
    <row r="110" spans="1:14">
      <c r="A110" s="48"/>
      <c r="B110" s="359"/>
      <c r="C110" s="5"/>
      <c r="D110" s="3"/>
      <c r="E110" s="3"/>
      <c r="F110" s="12"/>
      <c r="G110" s="3"/>
      <c r="H110" s="3"/>
      <c r="I110" s="4"/>
      <c r="J110" s="4"/>
      <c r="K110" s="4"/>
      <c r="L110" s="360"/>
      <c r="M110" s="4"/>
      <c r="N110" s="4"/>
    </row>
    <row r="111" spans="1:14">
      <c r="A111" s="48"/>
      <c r="B111" s="359"/>
      <c r="C111" s="5"/>
      <c r="D111" s="3"/>
      <c r="E111" s="3"/>
      <c r="F111" s="12"/>
      <c r="G111" s="3"/>
      <c r="H111" s="3"/>
      <c r="I111" s="4"/>
      <c r="J111" s="4"/>
      <c r="K111" s="4"/>
      <c r="L111" s="360"/>
      <c r="M111" s="4"/>
      <c r="N111" s="4"/>
    </row>
    <row r="112" spans="1:14">
      <c r="A112" s="48"/>
      <c r="B112" s="359"/>
      <c r="C112" s="5"/>
      <c r="D112" s="3"/>
      <c r="E112" s="3"/>
      <c r="F112" s="12"/>
      <c r="G112" s="3"/>
      <c r="H112" s="3"/>
      <c r="I112" s="4"/>
      <c r="J112" s="4"/>
      <c r="K112" s="4"/>
      <c r="L112" s="360"/>
      <c r="M112" s="4"/>
      <c r="N112" s="4"/>
    </row>
    <row r="113" spans="1:14">
      <c r="A113" s="48"/>
      <c r="B113" s="359"/>
      <c r="C113" s="5"/>
      <c r="D113" s="3"/>
      <c r="E113" s="3"/>
      <c r="F113" s="12"/>
      <c r="G113" s="3"/>
      <c r="H113" s="3"/>
      <c r="I113" s="4"/>
      <c r="J113" s="4"/>
      <c r="K113" s="4"/>
      <c r="L113" s="360"/>
      <c r="M113" s="4"/>
      <c r="N113" s="4"/>
    </row>
    <row r="114" spans="1:14">
      <c r="A114" s="48"/>
      <c r="B114" s="359"/>
      <c r="C114" s="5"/>
      <c r="D114" s="3"/>
      <c r="E114" s="3"/>
      <c r="F114" s="12"/>
      <c r="G114" s="3"/>
      <c r="H114" s="3"/>
      <c r="I114" s="4"/>
      <c r="J114" s="4"/>
      <c r="K114" s="4"/>
      <c r="L114" s="360"/>
      <c r="M114" s="4"/>
      <c r="N114" s="4"/>
    </row>
    <row r="115" spans="1:14">
      <c r="A115" s="48"/>
      <c r="B115" s="359"/>
      <c r="C115" s="5"/>
      <c r="D115" s="3"/>
      <c r="E115" s="3"/>
      <c r="F115" s="12"/>
      <c r="G115" s="3"/>
      <c r="H115" s="3"/>
      <c r="I115" s="4"/>
      <c r="J115" s="4"/>
      <c r="K115" s="4"/>
      <c r="L115" s="360"/>
      <c r="M115" s="4"/>
      <c r="N115" s="4"/>
    </row>
    <row r="116" spans="1:14">
      <c r="A116" s="48"/>
      <c r="B116" s="359"/>
      <c r="C116" s="5"/>
      <c r="D116" s="3"/>
      <c r="E116" s="3"/>
      <c r="F116" s="12"/>
      <c r="G116" s="3"/>
      <c r="H116" s="3"/>
      <c r="I116" s="4"/>
      <c r="J116" s="4"/>
      <c r="K116" s="4"/>
      <c r="L116" s="360"/>
      <c r="M116" s="4"/>
      <c r="N116" s="4"/>
    </row>
    <row r="117" spans="1:14">
      <c r="A117" s="48"/>
      <c r="B117" s="359"/>
      <c r="C117" s="5"/>
      <c r="D117" s="3"/>
      <c r="E117" s="3"/>
      <c r="F117" s="12"/>
      <c r="G117" s="3"/>
      <c r="H117" s="3"/>
      <c r="I117" s="4"/>
      <c r="J117" s="4"/>
      <c r="K117" s="4"/>
      <c r="L117" s="360"/>
      <c r="M117" s="4"/>
      <c r="N117" s="4"/>
    </row>
    <row r="118" spans="1:14">
      <c r="A118" s="48"/>
      <c r="B118" s="359"/>
      <c r="C118" s="5"/>
      <c r="D118" s="3"/>
      <c r="E118" s="3"/>
      <c r="F118" s="12"/>
      <c r="G118" s="3"/>
      <c r="H118" s="3"/>
      <c r="I118" s="4"/>
      <c r="J118" s="4"/>
      <c r="K118" s="4"/>
      <c r="L118" s="360"/>
      <c r="M118" s="4"/>
      <c r="N118" s="4"/>
    </row>
    <row r="119" spans="1:14">
      <c r="A119" s="48"/>
      <c r="B119" s="359"/>
      <c r="C119" s="5"/>
      <c r="D119" s="3"/>
      <c r="E119" s="3"/>
      <c r="F119" s="12"/>
      <c r="G119" s="3"/>
      <c r="H119" s="3"/>
      <c r="I119" s="4"/>
      <c r="J119" s="4"/>
      <c r="K119" s="4"/>
      <c r="L119" s="360"/>
      <c r="M119" s="4"/>
      <c r="N119" s="4"/>
    </row>
    <row r="120" spans="1:14">
      <c r="A120" s="48"/>
      <c r="B120" s="359"/>
      <c r="C120" s="5"/>
      <c r="D120" s="3"/>
      <c r="E120" s="3"/>
      <c r="F120" s="12"/>
      <c r="G120" s="3"/>
      <c r="H120" s="3"/>
      <c r="I120" s="4"/>
      <c r="J120" s="4"/>
      <c r="K120" s="4"/>
      <c r="L120" s="360"/>
      <c r="M120" s="4"/>
      <c r="N120" s="4"/>
    </row>
    <row r="121" spans="1:14">
      <c r="A121" s="48"/>
      <c r="B121" s="359"/>
      <c r="C121" s="5"/>
      <c r="D121" s="3"/>
      <c r="E121" s="3"/>
      <c r="F121" s="12"/>
      <c r="G121" s="3"/>
      <c r="H121" s="3"/>
      <c r="I121" s="4"/>
      <c r="J121" s="4"/>
      <c r="K121" s="4"/>
      <c r="L121" s="360"/>
      <c r="M121" s="4"/>
      <c r="N121" s="4"/>
    </row>
    <row r="122" spans="1:14">
      <c r="A122" s="48"/>
      <c r="B122" s="359"/>
      <c r="C122" s="5"/>
      <c r="D122" s="3"/>
      <c r="E122" s="3"/>
      <c r="F122" s="12"/>
      <c r="G122" s="3"/>
      <c r="H122" s="3"/>
      <c r="I122" s="4"/>
      <c r="J122" s="4"/>
      <c r="K122" s="4"/>
      <c r="L122" s="360"/>
      <c r="M122" s="4"/>
      <c r="N122" s="4"/>
    </row>
    <row r="123" spans="1:14">
      <c r="A123" s="48"/>
      <c r="B123" s="359"/>
      <c r="C123" s="5"/>
      <c r="D123" s="3"/>
      <c r="E123" s="3"/>
      <c r="F123" s="12"/>
      <c r="G123" s="3"/>
      <c r="H123" s="3"/>
      <c r="I123" s="4"/>
      <c r="J123" s="4"/>
      <c r="K123" s="4"/>
      <c r="L123" s="360"/>
      <c r="M123" s="4"/>
      <c r="N123" s="4"/>
    </row>
    <row r="124" spans="1:14">
      <c r="A124" s="48"/>
      <c r="B124" s="359"/>
      <c r="C124" s="5"/>
      <c r="D124" s="3"/>
      <c r="E124" s="3"/>
      <c r="F124" s="12"/>
      <c r="G124" s="3"/>
      <c r="H124" s="3"/>
      <c r="I124" s="4"/>
      <c r="J124" s="4"/>
      <c r="K124" s="4"/>
      <c r="L124" s="360"/>
      <c r="M124" s="4"/>
      <c r="N124" s="4"/>
    </row>
    <row r="125" spans="1:14">
      <c r="A125" s="48"/>
      <c r="B125" s="359"/>
      <c r="C125" s="5"/>
      <c r="D125" s="3"/>
      <c r="E125" s="3"/>
      <c r="F125" s="12"/>
      <c r="G125" s="3"/>
      <c r="H125" s="3"/>
      <c r="I125" s="4"/>
      <c r="J125" s="4"/>
      <c r="K125" s="4"/>
      <c r="L125" s="360"/>
      <c r="M125" s="4"/>
      <c r="N125" s="4"/>
    </row>
    <row r="126" spans="1:14">
      <c r="A126" s="48"/>
      <c r="B126" s="359"/>
      <c r="C126" s="5"/>
      <c r="D126" s="3"/>
      <c r="E126" s="3"/>
      <c r="F126" s="12"/>
      <c r="G126" s="3"/>
      <c r="H126" s="3"/>
      <c r="I126" s="4"/>
      <c r="J126" s="4"/>
      <c r="K126" s="4"/>
      <c r="L126" s="360"/>
      <c r="M126" s="4"/>
      <c r="N126" s="4"/>
    </row>
    <row r="127" spans="1:14">
      <c r="A127" s="48"/>
      <c r="B127" s="359"/>
      <c r="C127" s="5"/>
      <c r="D127" s="3"/>
      <c r="E127" s="3"/>
      <c r="F127" s="12"/>
      <c r="G127" s="3"/>
      <c r="H127" s="3"/>
      <c r="I127" s="4"/>
      <c r="J127" s="4"/>
      <c r="K127" s="4"/>
      <c r="L127" s="360"/>
      <c r="M127" s="4"/>
      <c r="N127" s="4"/>
    </row>
    <row r="128" spans="1:14">
      <c r="A128" s="48"/>
      <c r="B128" s="359"/>
      <c r="C128" s="5"/>
      <c r="D128" s="3"/>
      <c r="E128" s="3"/>
      <c r="F128" s="12"/>
      <c r="G128" s="3"/>
      <c r="H128" s="3"/>
      <c r="I128" s="4"/>
      <c r="J128" s="4"/>
      <c r="K128" s="4"/>
      <c r="L128" s="360"/>
      <c r="M128" s="4"/>
      <c r="N128" s="4"/>
    </row>
    <row r="129" spans="1:14">
      <c r="A129" s="48"/>
      <c r="B129" s="359"/>
      <c r="C129" s="5"/>
      <c r="D129" s="3"/>
      <c r="E129" s="3"/>
      <c r="F129" s="12"/>
      <c r="G129" s="3"/>
      <c r="H129" s="3"/>
      <c r="I129" s="4"/>
      <c r="J129" s="4"/>
      <c r="K129" s="4"/>
      <c r="L129" s="360"/>
      <c r="M129" s="4"/>
      <c r="N129" s="4"/>
    </row>
    <row r="130" spans="1:14">
      <c r="A130" s="48"/>
      <c r="B130" s="359"/>
      <c r="C130" s="5"/>
      <c r="D130" s="3"/>
      <c r="E130" s="3"/>
      <c r="F130" s="12"/>
      <c r="G130" s="3"/>
      <c r="H130" s="3"/>
      <c r="I130" s="4"/>
      <c r="J130" s="4"/>
      <c r="K130" s="4"/>
      <c r="L130" s="360"/>
      <c r="M130" s="4"/>
      <c r="N130" s="4"/>
    </row>
    <row r="131" spans="1:14">
      <c r="A131" s="48"/>
      <c r="B131" s="359"/>
      <c r="C131" s="5"/>
      <c r="D131" s="3"/>
      <c r="E131" s="3"/>
      <c r="F131" s="12"/>
      <c r="G131" s="3"/>
      <c r="H131" s="3"/>
      <c r="I131" s="4"/>
      <c r="J131" s="4"/>
      <c r="K131" s="4"/>
      <c r="L131" s="360"/>
      <c r="M131" s="4"/>
      <c r="N131" s="4"/>
    </row>
    <row r="132" spans="1:14">
      <c r="A132" s="48"/>
      <c r="B132" s="359"/>
      <c r="C132" s="5"/>
      <c r="D132" s="3"/>
      <c r="E132" s="3"/>
      <c r="F132" s="12"/>
      <c r="G132" s="3"/>
      <c r="H132" s="3"/>
      <c r="I132" s="4"/>
      <c r="J132" s="4"/>
      <c r="K132" s="4"/>
      <c r="L132" s="360"/>
      <c r="M132" s="4"/>
      <c r="N132" s="4"/>
    </row>
    <row r="133" spans="1:14">
      <c r="A133" s="57"/>
      <c r="B133" s="61"/>
      <c r="C133" s="70"/>
      <c r="F133" s="71"/>
      <c r="I133" s="53"/>
      <c r="J133" s="53"/>
      <c r="K133" s="53"/>
      <c r="L133" s="104"/>
    </row>
    <row r="134" spans="1:14">
      <c r="A134" s="57"/>
      <c r="B134" s="61"/>
      <c r="C134" s="70"/>
      <c r="F134" s="71"/>
      <c r="I134" s="53"/>
      <c r="J134" s="53"/>
      <c r="K134" s="53"/>
      <c r="L134" s="104"/>
    </row>
    <row r="135" spans="1:14">
      <c r="A135" s="57"/>
      <c r="B135" s="61"/>
      <c r="C135" s="70"/>
      <c r="F135" s="71"/>
      <c r="I135" s="53"/>
      <c r="J135" s="53"/>
      <c r="K135" s="53"/>
      <c r="L135" s="104"/>
    </row>
    <row r="136" spans="1:14">
      <c r="A136" s="57"/>
      <c r="B136" s="61"/>
      <c r="C136" s="70"/>
      <c r="F136" s="71"/>
      <c r="I136" s="53"/>
      <c r="J136" s="53"/>
      <c r="K136" s="53"/>
      <c r="L136" s="104"/>
    </row>
    <row r="137" spans="1:14">
      <c r="A137" s="57"/>
      <c r="B137" s="61"/>
      <c r="C137" s="70"/>
      <c r="F137" s="71"/>
      <c r="I137" s="53"/>
      <c r="J137" s="53"/>
      <c r="K137" s="53"/>
      <c r="L137" s="104"/>
    </row>
    <row r="138" spans="1:14">
      <c r="A138" s="57"/>
      <c r="B138" s="61"/>
      <c r="C138" s="70"/>
      <c r="F138" s="71"/>
      <c r="I138" s="53"/>
      <c r="J138" s="53"/>
      <c r="K138" s="53"/>
      <c r="L138" s="104"/>
    </row>
    <row r="139" spans="1:14">
      <c r="A139" s="57"/>
      <c r="B139" s="61"/>
      <c r="C139" s="70"/>
      <c r="F139" s="71"/>
      <c r="I139" s="53"/>
      <c r="J139" s="53"/>
      <c r="K139" s="53"/>
      <c r="L139" s="104"/>
    </row>
    <row r="140" spans="1:14">
      <c r="A140" s="57"/>
      <c r="B140" s="61"/>
      <c r="C140" s="70"/>
      <c r="F140" s="71"/>
      <c r="I140" s="53"/>
      <c r="J140" s="53"/>
      <c r="K140" s="53"/>
      <c r="L140" s="104"/>
    </row>
    <row r="141" spans="1:14">
      <c r="A141" s="57"/>
      <c r="B141" s="61"/>
      <c r="C141" s="70"/>
      <c r="F141" s="71"/>
      <c r="I141" s="53"/>
      <c r="J141" s="53"/>
      <c r="K141" s="53"/>
      <c r="L141" s="104"/>
    </row>
    <row r="142" spans="1:14">
      <c r="A142" s="57"/>
      <c r="B142" s="61"/>
      <c r="C142" s="70"/>
      <c r="F142" s="71"/>
      <c r="I142" s="53"/>
      <c r="J142" s="53"/>
      <c r="K142" s="53"/>
      <c r="L142" s="104"/>
    </row>
    <row r="143" spans="1:14">
      <c r="A143" s="57"/>
      <c r="B143" s="61"/>
      <c r="C143" s="70"/>
      <c r="F143" s="71"/>
      <c r="I143" s="53"/>
      <c r="J143" s="53"/>
      <c r="K143" s="53"/>
      <c r="L143" s="104"/>
    </row>
    <row r="144" spans="1:14">
      <c r="A144" s="57"/>
      <c r="B144" s="61"/>
      <c r="C144" s="70"/>
      <c r="F144" s="71"/>
      <c r="I144" s="53"/>
      <c r="J144" s="53"/>
      <c r="K144" s="53"/>
      <c r="L144" s="104"/>
    </row>
    <row r="145" spans="1:12">
      <c r="A145" s="57"/>
      <c r="B145" s="61"/>
      <c r="C145" s="70"/>
      <c r="F145" s="71"/>
      <c r="I145" s="53"/>
      <c r="J145" s="53"/>
      <c r="K145" s="53"/>
      <c r="L145" s="104"/>
    </row>
    <row r="146" spans="1:12">
      <c r="A146" s="57"/>
      <c r="B146" s="61"/>
      <c r="C146" s="70"/>
      <c r="F146" s="71"/>
      <c r="I146" s="53"/>
      <c r="J146" s="53"/>
      <c r="K146" s="53"/>
      <c r="L146" s="104"/>
    </row>
    <row r="147" spans="1:12">
      <c r="A147" s="57"/>
      <c r="B147" s="61"/>
      <c r="C147" s="70"/>
      <c r="F147" s="71"/>
      <c r="I147" s="53"/>
      <c r="J147" s="53"/>
      <c r="K147" s="53"/>
      <c r="L147" s="104"/>
    </row>
    <row r="148" spans="1:12">
      <c r="A148" s="57"/>
      <c r="B148" s="61"/>
      <c r="C148" s="70"/>
      <c r="F148" s="71"/>
      <c r="I148" s="53"/>
      <c r="J148" s="53"/>
      <c r="K148" s="53"/>
      <c r="L148" s="104"/>
    </row>
    <row r="149" spans="1:12">
      <c r="A149" s="57"/>
      <c r="B149" s="61"/>
      <c r="C149" s="70"/>
      <c r="F149" s="71"/>
      <c r="I149" s="53"/>
      <c r="J149" s="53"/>
      <c r="K149" s="53"/>
      <c r="L149" s="104"/>
    </row>
    <row r="150" spans="1:12">
      <c r="A150" s="57"/>
      <c r="B150" s="61"/>
      <c r="C150" s="70"/>
      <c r="F150" s="71"/>
      <c r="I150" s="53"/>
      <c r="J150" s="53"/>
      <c r="K150" s="53"/>
      <c r="L150" s="104"/>
    </row>
    <row r="151" spans="1:12">
      <c r="A151" s="57"/>
      <c r="B151" s="61"/>
      <c r="C151" s="70"/>
      <c r="F151" s="71"/>
      <c r="I151" s="53"/>
      <c r="J151" s="53"/>
      <c r="K151" s="53"/>
      <c r="L151" s="104"/>
    </row>
    <row r="152" spans="1:12">
      <c r="A152" s="57"/>
      <c r="B152" s="61"/>
      <c r="C152" s="70"/>
      <c r="F152" s="71"/>
      <c r="I152" s="53"/>
      <c r="J152" s="53"/>
      <c r="K152" s="53"/>
      <c r="L152" s="104"/>
    </row>
    <row r="153" spans="1:12">
      <c r="A153" s="57"/>
      <c r="B153" s="61"/>
      <c r="C153" s="70"/>
      <c r="F153" s="71"/>
      <c r="I153" s="53"/>
      <c r="J153" s="53"/>
      <c r="K153" s="53"/>
      <c r="L153" s="104"/>
    </row>
    <row r="154" spans="1:12">
      <c r="A154" s="57"/>
      <c r="B154" s="61"/>
      <c r="C154" s="70"/>
      <c r="F154" s="71"/>
      <c r="I154" s="53"/>
      <c r="J154" s="53"/>
      <c r="K154" s="53"/>
      <c r="L154" s="104"/>
    </row>
    <row r="155" spans="1:12">
      <c r="A155" s="57"/>
      <c r="B155" s="61"/>
      <c r="C155" s="70"/>
      <c r="F155" s="71"/>
      <c r="I155" s="53"/>
      <c r="J155" s="53"/>
      <c r="K155" s="53"/>
      <c r="L155" s="104"/>
    </row>
    <row r="156" spans="1:12">
      <c r="A156" s="57"/>
      <c r="B156" s="61"/>
      <c r="C156" s="70"/>
      <c r="F156" s="71"/>
      <c r="I156" s="53"/>
      <c r="J156" s="53"/>
      <c r="K156" s="53"/>
      <c r="L156" s="104"/>
    </row>
    <row r="157" spans="1:12">
      <c r="A157" s="57"/>
      <c r="B157" s="61"/>
      <c r="C157" s="70"/>
      <c r="F157" s="71"/>
      <c r="I157" s="53"/>
      <c r="J157" s="53"/>
      <c r="K157" s="53"/>
      <c r="L157" s="104"/>
    </row>
    <row r="158" spans="1:12">
      <c r="A158" s="57"/>
      <c r="B158" s="61"/>
      <c r="C158" s="70"/>
      <c r="F158" s="71"/>
      <c r="I158" s="53"/>
      <c r="J158" s="53"/>
      <c r="K158" s="53"/>
      <c r="L158" s="104"/>
    </row>
    <row r="159" spans="1:12">
      <c r="A159" s="57"/>
      <c r="B159" s="61"/>
      <c r="C159" s="70"/>
      <c r="F159" s="71"/>
      <c r="I159" s="53"/>
      <c r="J159" s="53"/>
      <c r="K159" s="53"/>
      <c r="L159" s="104"/>
    </row>
    <row r="160" spans="1:12">
      <c r="A160" s="57"/>
      <c r="B160" s="61"/>
      <c r="C160" s="70"/>
      <c r="F160" s="71"/>
      <c r="I160" s="53"/>
      <c r="J160" s="53"/>
      <c r="K160" s="53"/>
      <c r="L160" s="104"/>
    </row>
    <row r="161" spans="1:31">
      <c r="A161" s="57"/>
      <c r="B161" s="61"/>
      <c r="C161" s="70"/>
      <c r="F161" s="71"/>
      <c r="I161" s="53"/>
      <c r="J161" s="53"/>
      <c r="K161" s="53"/>
      <c r="L161" s="104"/>
    </row>
    <row r="162" spans="1:31" hidden="1">
      <c r="A162" s="57"/>
      <c r="B162" s="61"/>
      <c r="C162" s="70"/>
      <c r="F162" s="71"/>
      <c r="I162" s="53"/>
      <c r="J162" s="53"/>
      <c r="K162" s="53"/>
      <c r="L162" s="104"/>
    </row>
    <row r="163" spans="1:31" hidden="1">
      <c r="A163" s="57"/>
      <c r="B163" s="61"/>
      <c r="C163" s="70"/>
      <c r="F163" s="71"/>
      <c r="I163" s="53"/>
      <c r="J163" s="53"/>
      <c r="K163" s="53"/>
      <c r="L163" s="104"/>
    </row>
    <row r="164" spans="1:31" ht="15.75" hidden="1" thickBot="1">
      <c r="A164" s="105"/>
      <c r="B164" s="106"/>
      <c r="C164" s="107"/>
      <c r="D164" s="108"/>
      <c r="E164" s="108"/>
      <c r="F164" s="109"/>
      <c r="G164" s="108"/>
      <c r="H164" s="108"/>
      <c r="I164" s="110"/>
      <c r="J164" s="110"/>
      <c r="K164" s="110"/>
      <c r="L164" s="110"/>
      <c r="M164" s="110"/>
      <c r="N164" s="110"/>
    </row>
    <row r="165" spans="1:31" hidden="1">
      <c r="A165" s="57"/>
      <c r="B165" s="61"/>
      <c r="C165" s="70"/>
      <c r="D165" s="415" t="s">
        <v>64</v>
      </c>
      <c r="E165" s="415"/>
      <c r="F165" s="415"/>
      <c r="G165" s="415"/>
      <c r="H165" s="415"/>
      <c r="I165" s="415"/>
      <c r="J165" s="415"/>
      <c r="K165" s="415"/>
    </row>
    <row r="166" spans="1:31" ht="15.75" hidden="1" thickBot="1">
      <c r="A166" s="57"/>
      <c r="B166" s="61"/>
      <c r="C166" s="70"/>
      <c r="D166" s="275"/>
      <c r="E166" s="275"/>
      <c r="F166" s="275"/>
      <c r="G166" s="275"/>
      <c r="H166" s="275"/>
      <c r="I166" s="275"/>
      <c r="J166" s="275"/>
      <c r="K166" s="275"/>
    </row>
    <row r="167" spans="1:31" ht="15.75" hidden="1" thickBot="1">
      <c r="A167" s="111">
        <v>1</v>
      </c>
      <c r="B167" s="58" t="s">
        <v>30</v>
      </c>
      <c r="C167" s="70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</row>
    <row r="168" spans="1:31" ht="16.5" hidden="1" thickBot="1">
      <c r="C168" s="63" t="s">
        <v>78</v>
      </c>
      <c r="D168" s="63" t="s">
        <v>68</v>
      </c>
      <c r="E168" s="63" t="s">
        <v>69</v>
      </c>
      <c r="F168" s="63" t="s">
        <v>70</v>
      </c>
      <c r="G168" s="63" t="s">
        <v>71</v>
      </c>
      <c r="H168" s="63" t="s">
        <v>2</v>
      </c>
      <c r="I168" s="63" t="str">
        <f>P181</f>
        <v>P1</v>
      </c>
      <c r="J168" s="63" t="s">
        <v>17</v>
      </c>
      <c r="K168" s="63" t="str">
        <f>G4</f>
        <v>M</v>
      </c>
      <c r="L168" s="297" t="str">
        <f>J4</f>
        <v>P2</v>
      </c>
      <c r="N168" s="112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</row>
    <row r="169" spans="1:31" ht="35.25" hidden="1" customHeight="1" thickBot="1">
      <c r="A169" s="417" t="s">
        <v>27</v>
      </c>
      <c r="B169" s="82" t="s">
        <v>5</v>
      </c>
      <c r="C169" s="83" t="s">
        <v>19</v>
      </c>
      <c r="D169" s="84" t="s">
        <v>18</v>
      </c>
      <c r="E169" s="84" t="s">
        <v>19</v>
      </c>
      <c r="F169" s="84" t="s">
        <v>19</v>
      </c>
      <c r="G169" s="84" t="s">
        <v>19</v>
      </c>
      <c r="H169" s="113" t="s">
        <v>19</v>
      </c>
      <c r="I169" s="315" t="s">
        <v>89</v>
      </c>
      <c r="J169" s="85" t="s">
        <v>91</v>
      </c>
      <c r="K169" s="85" t="s">
        <v>19</v>
      </c>
      <c r="L169" s="86" t="s">
        <v>19</v>
      </c>
      <c r="M169" s="65" t="s">
        <v>6</v>
      </c>
      <c r="O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</row>
    <row r="170" spans="1:31" ht="30.75" hidden="1" customHeight="1">
      <c r="A170" s="418"/>
      <c r="B170" s="87" t="s">
        <v>15</v>
      </c>
      <c r="C170" s="88" t="s">
        <v>18</v>
      </c>
      <c r="D170" s="89" t="s">
        <v>19</v>
      </c>
      <c r="E170" s="89" t="s">
        <v>18</v>
      </c>
      <c r="F170" s="89" t="s">
        <v>19</v>
      </c>
      <c r="G170" s="89" t="s">
        <v>19</v>
      </c>
      <c r="H170" s="114" t="s">
        <v>19</v>
      </c>
      <c r="I170" s="315" t="s">
        <v>90</v>
      </c>
      <c r="J170" s="92" t="s">
        <v>101</v>
      </c>
      <c r="K170" s="92" t="s">
        <v>19</v>
      </c>
      <c r="L170" s="93" t="s">
        <v>19</v>
      </c>
      <c r="M170" s="65" t="s">
        <v>6</v>
      </c>
      <c r="O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</row>
    <row r="171" spans="1:31" ht="34.5" hidden="1" customHeight="1">
      <c r="A171" s="418"/>
      <c r="B171" s="87" t="s">
        <v>7</v>
      </c>
      <c r="C171" s="88" t="s">
        <v>92</v>
      </c>
      <c r="D171" s="89" t="s">
        <v>19</v>
      </c>
      <c r="E171" s="89" t="s">
        <v>19</v>
      </c>
      <c r="F171" s="89" t="s">
        <v>19</v>
      </c>
      <c r="G171" s="89" t="s">
        <v>19</v>
      </c>
      <c r="H171" s="114" t="s">
        <v>19</v>
      </c>
      <c r="I171" s="115" t="s">
        <v>93</v>
      </c>
      <c r="J171" s="92" t="s">
        <v>79</v>
      </c>
      <c r="K171" s="92" t="s">
        <v>19</v>
      </c>
      <c r="L171" s="93" t="s">
        <v>19</v>
      </c>
      <c r="M171" s="65" t="s">
        <v>6</v>
      </c>
      <c r="O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</row>
    <row r="172" spans="1:31" ht="33.75" hidden="1" customHeight="1" thickBot="1">
      <c r="A172" s="419"/>
      <c r="B172" s="116" t="s">
        <v>28</v>
      </c>
      <c r="C172" s="95" t="s">
        <v>19</v>
      </c>
      <c r="D172" s="96" t="s">
        <v>81</v>
      </c>
      <c r="E172" s="96" t="s">
        <v>82</v>
      </c>
      <c r="F172" s="96" t="s">
        <v>19</v>
      </c>
      <c r="G172" s="96" t="s">
        <v>19</v>
      </c>
      <c r="H172" s="117" t="s">
        <v>19</v>
      </c>
      <c r="I172" s="313" t="s">
        <v>94</v>
      </c>
      <c r="J172" s="97" t="s">
        <v>86</v>
      </c>
      <c r="K172" s="97" t="s">
        <v>19</v>
      </c>
      <c r="L172" s="93" t="s">
        <v>19</v>
      </c>
      <c r="M172" s="65" t="s">
        <v>6</v>
      </c>
      <c r="O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</row>
    <row r="173" spans="1:31" s="55" customFormat="1" ht="16.5" hidden="1" customHeight="1" thickBot="1">
      <c r="A173" s="57"/>
      <c r="B173" s="118"/>
      <c r="C173" s="119"/>
      <c r="D173" s="119"/>
      <c r="E173" s="119"/>
      <c r="F173" s="119"/>
      <c r="G173" s="119"/>
      <c r="H173" s="120"/>
      <c r="I173" s="119"/>
      <c r="J173" s="119"/>
      <c r="K173" s="119"/>
      <c r="L173" s="119"/>
      <c r="M173" s="121"/>
      <c r="N173" s="122"/>
      <c r="O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</row>
    <row r="174" spans="1:31" s="98" customFormat="1" ht="29.25" hidden="1" customHeight="1">
      <c r="A174" s="417" t="s">
        <v>29</v>
      </c>
      <c r="B174" s="123" t="s">
        <v>5</v>
      </c>
      <c r="C174" s="282" t="s">
        <v>19</v>
      </c>
      <c r="D174" s="282" t="s">
        <v>8</v>
      </c>
      <c r="E174" s="282" t="s">
        <v>19</v>
      </c>
      <c r="F174" s="283" t="s">
        <v>18</v>
      </c>
      <c r="G174" s="283" t="s">
        <v>19</v>
      </c>
      <c r="H174" s="284" t="s">
        <v>19</v>
      </c>
      <c r="I174" s="285" t="s">
        <v>19</v>
      </c>
      <c r="J174" s="286" t="s">
        <v>19</v>
      </c>
      <c r="K174" s="286" t="s">
        <v>19</v>
      </c>
      <c r="L174" s="287" t="s">
        <v>96</v>
      </c>
      <c r="M174" s="65" t="s">
        <v>6</v>
      </c>
      <c r="O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</row>
    <row r="175" spans="1:31" ht="34.5" hidden="1" customHeight="1">
      <c r="A175" s="418"/>
      <c r="B175" s="124" t="s">
        <v>15</v>
      </c>
      <c r="C175" s="288" t="s">
        <v>19</v>
      </c>
      <c r="D175" s="288" t="s">
        <v>19</v>
      </c>
      <c r="E175" s="89" t="s">
        <v>8</v>
      </c>
      <c r="F175" s="89" t="s">
        <v>19</v>
      </c>
      <c r="G175" s="89" t="s">
        <v>18</v>
      </c>
      <c r="H175" s="90" t="s">
        <v>19</v>
      </c>
      <c r="I175" s="91" t="s">
        <v>19</v>
      </c>
      <c r="J175" s="92" t="s">
        <v>19</v>
      </c>
      <c r="K175" s="92" t="s">
        <v>19</v>
      </c>
      <c r="L175" s="93" t="s">
        <v>95</v>
      </c>
      <c r="M175" s="65" t="s">
        <v>6</v>
      </c>
      <c r="O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</row>
    <row r="176" spans="1:31" ht="29.25" hidden="1" customHeight="1">
      <c r="A176" s="418"/>
      <c r="B176" s="124" t="s">
        <v>7</v>
      </c>
      <c r="C176" s="288" t="s">
        <v>19</v>
      </c>
      <c r="D176" s="288" t="s">
        <v>19</v>
      </c>
      <c r="E176" s="89" t="s">
        <v>19</v>
      </c>
      <c r="F176" s="89" t="s">
        <v>19</v>
      </c>
      <c r="G176" s="89" t="s">
        <v>97</v>
      </c>
      <c r="H176" s="90" t="s">
        <v>18</v>
      </c>
      <c r="I176" s="91" t="s">
        <v>19</v>
      </c>
      <c r="J176" s="92" t="s">
        <v>19</v>
      </c>
      <c r="K176" s="92" t="s">
        <v>0</v>
      </c>
      <c r="L176" s="93" t="s">
        <v>98</v>
      </c>
      <c r="M176" s="65" t="s">
        <v>6</v>
      </c>
      <c r="O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</row>
    <row r="177" spans="1:28" ht="36.75" hidden="1" customHeight="1" thickBot="1">
      <c r="A177" s="419"/>
      <c r="B177" s="125" t="s">
        <v>31</v>
      </c>
      <c r="C177" s="289" t="s">
        <v>19</v>
      </c>
      <c r="D177" s="289" t="s">
        <v>19</v>
      </c>
      <c r="E177" s="290" t="s">
        <v>97</v>
      </c>
      <c r="F177" s="290" t="s">
        <v>19</v>
      </c>
      <c r="G177" s="290" t="s">
        <v>19</v>
      </c>
      <c r="H177" s="291" t="s">
        <v>18</v>
      </c>
      <c r="I177" s="292" t="s">
        <v>19</v>
      </c>
      <c r="J177" s="293" t="s">
        <v>19</v>
      </c>
      <c r="K177" s="293" t="s">
        <v>0</v>
      </c>
      <c r="L177" s="294" t="s">
        <v>99</v>
      </c>
      <c r="M177" s="65" t="s">
        <v>6</v>
      </c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</row>
    <row r="178" spans="1:28" ht="16.5" hidden="1" customHeight="1" thickBot="1">
      <c r="B178" s="408" t="s">
        <v>21</v>
      </c>
      <c r="C178" s="408"/>
      <c r="D178" s="408"/>
      <c r="E178" s="408"/>
      <c r="F178" s="408"/>
      <c r="G178" s="408"/>
      <c r="H178" s="408"/>
      <c r="I178" s="126" t="s">
        <v>25</v>
      </c>
      <c r="J178" s="126"/>
      <c r="K178" s="126"/>
      <c r="L178" s="126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AA178" s="59"/>
      <c r="AB178" s="59"/>
    </row>
    <row r="179" spans="1:28" ht="16.5" hidden="1" customHeight="1">
      <c r="B179" s="57"/>
      <c r="C179" s="57"/>
      <c r="D179" s="57"/>
      <c r="E179" s="57"/>
      <c r="F179" s="57"/>
      <c r="G179" s="57"/>
      <c r="H179" s="57"/>
      <c r="I179" s="60"/>
      <c r="J179" s="60"/>
      <c r="K179" s="298" t="e">
        <f t="array" ref="K179:K184">MMULT(MINVERSE(Q194:V199),W194:W199)</f>
        <v>#N/A</v>
      </c>
      <c r="L179" s="302" t="str">
        <f>Q193</f>
        <v>Yb</v>
      </c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AA179" s="275"/>
      <c r="AB179" s="275"/>
    </row>
    <row r="180" spans="1:28" ht="16.5" hidden="1" customHeight="1" thickBot="1">
      <c r="B180" s="57"/>
      <c r="C180" s="57"/>
      <c r="D180" s="57"/>
      <c r="E180" s="57"/>
      <c r="F180" s="57"/>
      <c r="G180" s="57"/>
      <c r="H180" s="57"/>
      <c r="I180" s="60"/>
      <c r="J180" s="60"/>
      <c r="K180" s="299" t="e">
        <v>#N/A</v>
      </c>
      <c r="L180" s="303" t="str">
        <f>R193</f>
        <v>Xc</v>
      </c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AA180" s="266"/>
      <c r="AB180" s="266"/>
    </row>
    <row r="181" spans="1:28" ht="16.5" hidden="1" customHeight="1" thickBot="1">
      <c r="B181" s="57"/>
      <c r="C181" s="57"/>
      <c r="D181" s="57"/>
      <c r="E181" s="57"/>
      <c r="F181" s="57"/>
      <c r="G181" s="57"/>
      <c r="H181" s="57"/>
      <c r="I181" s="60"/>
      <c r="J181" s="60"/>
      <c r="K181" s="299" t="e">
        <v>#N/A</v>
      </c>
      <c r="L181" s="303" t="str">
        <f>S193</f>
        <v>Yc</v>
      </c>
      <c r="M181" s="276" t="str">
        <f>B4</f>
        <v>a</v>
      </c>
      <c r="N181" s="276">
        <f t="shared" ref="N181:T181" si="7">C4</f>
        <v>0</v>
      </c>
      <c r="O181" s="276">
        <f t="shared" si="7"/>
        <v>0</v>
      </c>
      <c r="P181" s="276" t="str">
        <f t="shared" si="7"/>
        <v>P1</v>
      </c>
      <c r="Q181" s="276" t="str">
        <f t="shared" si="7"/>
        <v xml:space="preserve"> 𝛽</v>
      </c>
      <c r="R181" s="276" t="str">
        <f t="shared" si="7"/>
        <v>M</v>
      </c>
      <c r="S181" s="276" t="str">
        <f t="shared" si="7"/>
        <v>q</v>
      </c>
      <c r="T181" s="276" t="str">
        <f t="shared" si="7"/>
        <v>α</v>
      </c>
      <c r="U181" s="276" t="str">
        <f t="shared" ref="U181" si="8">J4</f>
        <v>P2</v>
      </c>
      <c r="V181" s="276" t="str">
        <f t="shared" ref="V181" si="9">K4</f>
        <v>𝛾</v>
      </c>
      <c r="W181" s="276">
        <f t="shared" ref="W181" si="10">L4</f>
        <v>0</v>
      </c>
      <c r="AA181" s="266"/>
      <c r="AB181" s="266"/>
    </row>
    <row r="182" spans="1:28" ht="16.5" hidden="1" customHeight="1">
      <c r="B182" s="8" t="s">
        <v>4</v>
      </c>
      <c r="C182" s="9" t="s">
        <v>11</v>
      </c>
      <c r="D182" s="9" t="s">
        <v>12</v>
      </c>
      <c r="E182" s="9" t="s">
        <v>14</v>
      </c>
      <c r="F182" s="9" t="s">
        <v>16</v>
      </c>
      <c r="G182" s="9" t="s">
        <v>84</v>
      </c>
      <c r="H182" s="307" t="s">
        <v>85</v>
      </c>
      <c r="I182" s="9" t="s">
        <v>66</v>
      </c>
      <c r="J182" s="9" t="s">
        <v>67</v>
      </c>
      <c r="K182" s="299" t="e">
        <v>#N/A</v>
      </c>
      <c r="L182" s="303" t="str">
        <f>T193</f>
        <v>Xa</v>
      </c>
      <c r="M182" s="277" t="s">
        <v>34</v>
      </c>
      <c r="N182" s="277" t="s">
        <v>35</v>
      </c>
      <c r="O182" s="277" t="s">
        <v>34</v>
      </c>
      <c r="P182" s="278" t="s">
        <v>35</v>
      </c>
      <c r="Q182" s="278" t="s">
        <v>36</v>
      </c>
      <c r="R182" s="278" t="s">
        <v>37</v>
      </c>
      <c r="S182" s="278" t="s">
        <v>38</v>
      </c>
      <c r="T182" s="278" t="s">
        <v>36</v>
      </c>
      <c r="U182" s="278" t="s">
        <v>35</v>
      </c>
      <c r="V182" s="278" t="s">
        <v>36</v>
      </c>
      <c r="W182" s="279"/>
      <c r="AA182" s="266"/>
      <c r="AB182" s="266"/>
    </row>
    <row r="183" spans="1:28" ht="16.5" hidden="1" customHeight="1" thickBot="1">
      <c r="B183" s="10">
        <f>S183*6*M183/2</f>
        <v>0</v>
      </c>
      <c r="C183" s="11">
        <f>SIN(RADIANS(T183))</f>
        <v>0</v>
      </c>
      <c r="D183" s="11">
        <f>COS(RADIANS(T183))</f>
        <v>1</v>
      </c>
      <c r="E183" s="11">
        <f>SIN(RADIANS(Q183))</f>
        <v>0</v>
      </c>
      <c r="F183" s="11">
        <f>COS(RADIANS(Q183))</f>
        <v>1</v>
      </c>
      <c r="G183" s="11">
        <f>SIN(RADIANS(Q183+T183))</f>
        <v>0</v>
      </c>
      <c r="H183" s="11">
        <f>COS(RADIANS(Q183+T183))</f>
        <v>1</v>
      </c>
      <c r="I183" s="11">
        <f>SIN(RADIANS(V183))</f>
        <v>0</v>
      </c>
      <c r="J183" s="11">
        <f>COS(RADIANS(V183))</f>
        <v>1</v>
      </c>
      <c r="K183" s="299" t="e">
        <v>#N/A</v>
      </c>
      <c r="L183" s="304" t="str">
        <f>U193</f>
        <v>Ya</v>
      </c>
      <c r="M183" s="280">
        <f>B6</f>
        <v>0</v>
      </c>
      <c r="N183" s="280">
        <f t="shared" ref="N183:O183" si="11">C6</f>
        <v>0</v>
      </c>
      <c r="O183" s="280">
        <f t="shared" si="11"/>
        <v>0</v>
      </c>
      <c r="P183" s="281">
        <f t="shared" ref="P183:W183" si="12">E6</f>
        <v>0</v>
      </c>
      <c r="Q183" s="281">
        <f t="shared" si="12"/>
        <v>0</v>
      </c>
      <c r="R183" s="281">
        <f t="shared" si="12"/>
        <v>0</v>
      </c>
      <c r="S183" s="281">
        <f t="shared" si="12"/>
        <v>0</v>
      </c>
      <c r="T183" s="281">
        <f t="shared" si="12"/>
        <v>0</v>
      </c>
      <c r="U183" s="281">
        <f t="shared" si="12"/>
        <v>0</v>
      </c>
      <c r="V183" s="281">
        <f t="shared" si="12"/>
        <v>0</v>
      </c>
      <c r="W183" s="281">
        <f t="shared" si="12"/>
        <v>0</v>
      </c>
      <c r="AA183" s="266"/>
      <c r="AB183" s="266"/>
    </row>
    <row r="184" spans="1:28" ht="16.5" hidden="1" customHeight="1" thickBot="1">
      <c r="B184" s="57"/>
      <c r="C184" s="57"/>
      <c r="D184" s="57"/>
      <c r="E184" s="57"/>
      <c r="F184" s="57"/>
      <c r="G184" s="57"/>
      <c r="H184" s="57"/>
      <c r="I184" s="60"/>
      <c r="J184" s="60"/>
      <c r="K184" s="300" t="e">
        <v>#N/A</v>
      </c>
      <c r="L184" s="305" t="str">
        <f>V193</f>
        <v>Ma</v>
      </c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AA184" s="266"/>
      <c r="AB184" s="266"/>
    </row>
    <row r="185" spans="1:28" ht="16.5" hidden="1" customHeight="1" thickBot="1">
      <c r="B185" s="57"/>
      <c r="C185" s="57"/>
      <c r="D185" s="57"/>
      <c r="E185" s="57"/>
      <c r="F185" s="57"/>
      <c r="G185" s="57"/>
      <c r="H185" s="57"/>
      <c r="I185" s="60"/>
      <c r="J185" s="60"/>
      <c r="K185" s="301" t="e">
        <f t="array" ref="K185">MDETERM(Q194:V199)</f>
        <v>#N/A</v>
      </c>
      <c r="L185" s="306" t="s">
        <v>9</v>
      </c>
      <c r="N185" s="266"/>
      <c r="O185" s="266"/>
      <c r="R185" s="266"/>
      <c r="S185" s="266"/>
      <c r="T185" s="266"/>
      <c r="U185" s="266"/>
      <c r="V185" s="266"/>
      <c r="W185" s="266"/>
      <c r="X185" s="266"/>
      <c r="AA185" s="266"/>
      <c r="AB185" s="266"/>
    </row>
    <row r="186" spans="1:28" ht="21.75" hidden="1" customHeight="1" thickBot="1">
      <c r="A186" s="127">
        <v>2</v>
      </c>
      <c r="B186" s="50" t="s">
        <v>22</v>
      </c>
      <c r="C186" s="128"/>
      <c r="D186" s="128"/>
      <c r="E186" s="128"/>
      <c r="F186" s="128"/>
      <c r="G186" s="128"/>
      <c r="H186" s="128"/>
      <c r="I186" s="128"/>
      <c r="J186" s="128"/>
    </row>
    <row r="187" spans="1:28" ht="20.25" hidden="1" customHeight="1" thickBot="1">
      <c r="C187" s="63" t="str">
        <f>C168</f>
        <v>Yb</v>
      </c>
      <c r="D187" s="63" t="str">
        <f t="shared" ref="D187:H187" si="13">D168</f>
        <v>Xc</v>
      </c>
      <c r="E187" s="63" t="str">
        <f t="shared" si="13"/>
        <v>Yc</v>
      </c>
      <c r="F187" s="63" t="str">
        <f t="shared" si="13"/>
        <v>Xa</v>
      </c>
      <c r="G187" s="63" t="str">
        <f t="shared" si="13"/>
        <v>Ya</v>
      </c>
      <c r="H187" s="63" t="str">
        <f t="shared" si="13"/>
        <v>Ma</v>
      </c>
      <c r="I187" s="63" t="s">
        <v>72</v>
      </c>
      <c r="J187" s="63" t="s">
        <v>17</v>
      </c>
      <c r="K187" s="63" t="s">
        <v>0</v>
      </c>
      <c r="L187" s="297" t="s">
        <v>77</v>
      </c>
      <c r="M187" s="77" t="s">
        <v>10</v>
      </c>
      <c r="N187" s="112"/>
      <c r="O187" s="59"/>
      <c r="P187" s="53">
        <v>1</v>
      </c>
      <c r="R187" s="60"/>
      <c r="S187" s="60"/>
      <c r="T187" s="60"/>
      <c r="U187" s="60"/>
      <c r="V187" s="60"/>
    </row>
    <row r="188" spans="1:28" hidden="1">
      <c r="A188" s="52">
        <v>1</v>
      </c>
      <c r="B188" s="100" t="s">
        <v>5</v>
      </c>
      <c r="C188" s="129">
        <v>0</v>
      </c>
      <c r="D188" s="130">
        <v>1</v>
      </c>
      <c r="E188" s="130">
        <v>0</v>
      </c>
      <c r="F188" s="131">
        <v>0</v>
      </c>
      <c r="G188" s="131">
        <v>0</v>
      </c>
      <c r="H188" s="132">
        <v>0</v>
      </c>
      <c r="I188" s="133">
        <f>-P183*G183</f>
        <v>0</v>
      </c>
      <c r="J188" s="134">
        <f>B183*D183</f>
        <v>0</v>
      </c>
      <c r="K188" s="134">
        <v>0</v>
      </c>
      <c r="L188" s="135">
        <v>0</v>
      </c>
      <c r="M188" s="76">
        <f>-SUM(I188:L188)</f>
        <v>0</v>
      </c>
      <c r="N188" s="417" t="s">
        <v>27</v>
      </c>
      <c r="O188" s="136"/>
      <c r="X188" s="59"/>
    </row>
    <row r="189" spans="1:28" hidden="1">
      <c r="A189" s="52">
        <v>2</v>
      </c>
      <c r="B189" s="102" t="s">
        <v>15</v>
      </c>
      <c r="C189" s="137">
        <v>1</v>
      </c>
      <c r="D189" s="138">
        <v>0</v>
      </c>
      <c r="E189" s="138">
        <v>1</v>
      </c>
      <c r="F189" s="139">
        <v>0</v>
      </c>
      <c r="G189" s="138">
        <v>0</v>
      </c>
      <c r="H189" s="140">
        <v>0</v>
      </c>
      <c r="I189" s="141">
        <f>-P183*H183</f>
        <v>0</v>
      </c>
      <c r="J189" s="139">
        <f>-B183*C183</f>
        <v>0</v>
      </c>
      <c r="K189" s="139">
        <v>0</v>
      </c>
      <c r="L189" s="142">
        <v>0</v>
      </c>
      <c r="M189" s="76">
        <f t="shared" ref="M189:M196" si="14">-SUM(I189:L189)</f>
        <v>0</v>
      </c>
      <c r="N189" s="418"/>
      <c r="O189" s="59"/>
    </row>
    <row r="190" spans="1:28" hidden="1">
      <c r="A190" s="52">
        <v>3</v>
      </c>
      <c r="B190" s="102" t="s">
        <v>7</v>
      </c>
      <c r="C190" s="144">
        <f>-4*M183*C183</f>
        <v>0</v>
      </c>
      <c r="D190" s="145">
        <v>0</v>
      </c>
      <c r="E190" s="145">
        <v>0</v>
      </c>
      <c r="F190" s="146">
        <v>0</v>
      </c>
      <c r="G190" s="145">
        <v>0</v>
      </c>
      <c r="H190" s="147">
        <v>0</v>
      </c>
      <c r="I190" s="144">
        <f>-P183*E183*3*M183</f>
        <v>0</v>
      </c>
      <c r="J190" s="146">
        <f>B183*2*M183</f>
        <v>0</v>
      </c>
      <c r="K190" s="148">
        <v>0</v>
      </c>
      <c r="L190" s="149">
        <f>N183*O183*I183</f>
        <v>0</v>
      </c>
      <c r="M190" s="76">
        <f t="shared" si="14"/>
        <v>0</v>
      </c>
      <c r="N190" s="418"/>
      <c r="O190" s="59"/>
    </row>
    <row r="191" spans="1:28" ht="15.75" hidden="1" thickBot="1">
      <c r="A191" s="52">
        <v>3</v>
      </c>
      <c r="B191" s="154" t="s">
        <v>28</v>
      </c>
      <c r="C191" s="155">
        <v>0</v>
      </c>
      <c r="D191" s="156">
        <f>-4*M183*D183</f>
        <v>0</v>
      </c>
      <c r="E191" s="156">
        <f>4*M183*C183</f>
        <v>0</v>
      </c>
      <c r="F191" s="157">
        <v>0</v>
      </c>
      <c r="G191" s="157">
        <v>0</v>
      </c>
      <c r="H191" s="158">
        <v>0</v>
      </c>
      <c r="I191" s="159">
        <f>P183*E183*M183</f>
        <v>0</v>
      </c>
      <c r="J191" s="160">
        <f>-B183*2*M183</f>
        <v>0</v>
      </c>
      <c r="K191" s="156">
        <v>0</v>
      </c>
      <c r="L191" s="161">
        <f>N183*O183*I183</f>
        <v>0</v>
      </c>
      <c r="M191" s="76">
        <f t="shared" si="14"/>
        <v>0</v>
      </c>
      <c r="N191" s="419"/>
      <c r="O191" s="136"/>
    </row>
    <row r="192" spans="1:28" s="165" customFormat="1" ht="16.5" hidden="1" thickBot="1">
      <c r="A192" s="59"/>
      <c r="B192" s="163"/>
      <c r="C192" s="61"/>
      <c r="D192" s="57"/>
      <c r="E192" s="57"/>
      <c r="F192" s="57"/>
      <c r="G192" s="57"/>
      <c r="H192" s="57"/>
      <c r="I192" s="164"/>
      <c r="J192" s="164"/>
      <c r="K192" s="164"/>
      <c r="L192" s="164"/>
      <c r="M192" s="76"/>
      <c r="N192" s="122"/>
      <c r="O192" s="136"/>
    </row>
    <row r="193" spans="1:23" ht="16.5" hidden="1" thickBot="1">
      <c r="A193" s="57">
        <v>4</v>
      </c>
      <c r="B193" s="166" t="s">
        <v>5</v>
      </c>
      <c r="C193" s="129">
        <v>0</v>
      </c>
      <c r="D193" s="131">
        <v>-1</v>
      </c>
      <c r="E193" s="131">
        <v>0</v>
      </c>
      <c r="F193" s="131">
        <v>1</v>
      </c>
      <c r="G193" s="131">
        <v>0</v>
      </c>
      <c r="H193" s="132">
        <v>0</v>
      </c>
      <c r="I193" s="133">
        <v>0</v>
      </c>
      <c r="J193" s="167">
        <v>0</v>
      </c>
      <c r="K193" s="167">
        <v>0</v>
      </c>
      <c r="L193" s="168">
        <f>-U183*J183</f>
        <v>0</v>
      </c>
      <c r="M193" s="76">
        <f t="shared" si="14"/>
        <v>0</v>
      </c>
      <c r="N193" s="417" t="s">
        <v>29</v>
      </c>
      <c r="O193" s="136"/>
      <c r="Q193" s="63" t="str">
        <f t="shared" ref="Q193:V193" si="15">C187</f>
        <v>Yb</v>
      </c>
      <c r="R193" s="63" t="str">
        <f t="shared" si="15"/>
        <v>Xc</v>
      </c>
      <c r="S193" s="63" t="str">
        <f t="shared" si="15"/>
        <v>Yc</v>
      </c>
      <c r="T193" s="63" t="str">
        <f t="shared" si="15"/>
        <v>Xa</v>
      </c>
      <c r="U193" s="63" t="str">
        <f t="shared" si="15"/>
        <v>Ya</v>
      </c>
      <c r="V193" s="63" t="str">
        <f t="shared" si="15"/>
        <v>Ma</v>
      </c>
      <c r="W193" s="63" t="s">
        <v>3</v>
      </c>
    </row>
    <row r="194" spans="1:23" hidden="1">
      <c r="A194" s="52">
        <v>5</v>
      </c>
      <c r="B194" s="102" t="s">
        <v>15</v>
      </c>
      <c r="C194" s="137">
        <v>0</v>
      </c>
      <c r="D194" s="138">
        <v>0</v>
      </c>
      <c r="E194" s="138">
        <v>-1</v>
      </c>
      <c r="F194" s="138">
        <v>0</v>
      </c>
      <c r="G194" s="169">
        <v>1</v>
      </c>
      <c r="H194" s="170">
        <v>0</v>
      </c>
      <c r="I194" s="141">
        <v>0</v>
      </c>
      <c r="J194" s="169">
        <v>0</v>
      </c>
      <c r="K194" s="169">
        <v>0</v>
      </c>
      <c r="L194" s="171">
        <f>-U183*I183</f>
        <v>0</v>
      </c>
      <c r="M194" s="76">
        <f t="shared" si="14"/>
        <v>0</v>
      </c>
      <c r="N194" s="418"/>
      <c r="O194" s="136"/>
      <c r="P194" s="99" t="str">
        <f>MID(D9,1,2)</f>
        <v/>
      </c>
      <c r="Q194" s="73" t="e">
        <f>VLOOKUP(P194,BC,2,FALSE)</f>
        <v>#N/A</v>
      </c>
      <c r="R194" s="74" t="e">
        <f>VLOOKUP(P194,BC,3,FALSE)</f>
        <v>#N/A</v>
      </c>
      <c r="S194" s="74" t="e">
        <f>VLOOKUP(P194,BC,4,FALSE)</f>
        <v>#N/A</v>
      </c>
      <c r="T194" s="74" t="e">
        <f>VLOOKUP(P194,BC,5,FALSE)</f>
        <v>#N/A</v>
      </c>
      <c r="U194" s="74" t="e">
        <f>VLOOKUP(P194,BC,6,FALSE)</f>
        <v>#N/A</v>
      </c>
      <c r="V194" s="143" t="e">
        <f>VLOOKUP(P194,BC,7,FALSE)</f>
        <v>#N/A</v>
      </c>
      <c r="W194" s="314" t="e">
        <f>VLOOKUP(P194,BC,12,FALSE)</f>
        <v>#N/A</v>
      </c>
    </row>
    <row r="195" spans="1:23" hidden="1">
      <c r="A195" s="52">
        <v>6</v>
      </c>
      <c r="B195" s="102" t="s">
        <v>7</v>
      </c>
      <c r="C195" s="174">
        <v>0</v>
      </c>
      <c r="D195" s="145">
        <v>0</v>
      </c>
      <c r="E195" s="138">
        <v>0</v>
      </c>
      <c r="F195" s="175">
        <v>0</v>
      </c>
      <c r="G195" s="148">
        <f>2*M183</f>
        <v>0</v>
      </c>
      <c r="H195" s="176">
        <v>1</v>
      </c>
      <c r="I195" s="144">
        <v>0</v>
      </c>
      <c r="J195" s="148">
        <v>0</v>
      </c>
      <c r="K195" s="148">
        <f>R183</f>
        <v>0</v>
      </c>
      <c r="L195" s="149">
        <f>-U183*I183*M183</f>
        <v>0</v>
      </c>
      <c r="M195" s="76">
        <f t="shared" si="14"/>
        <v>0</v>
      </c>
      <c r="N195" s="418"/>
      <c r="O195" s="136"/>
      <c r="P195" s="99" t="str">
        <f>MID(D9,4,2)</f>
        <v/>
      </c>
      <c r="Q195" s="150" t="e">
        <f>VLOOKUP(P195,BC,2,FALSE)</f>
        <v>#N/A</v>
      </c>
      <c r="R195" s="151" t="e">
        <f>VLOOKUP(P195,BC,3,FALSE)</f>
        <v>#N/A</v>
      </c>
      <c r="S195" s="151" t="e">
        <f>VLOOKUP(P195,BC,4,FALSE)</f>
        <v>#N/A</v>
      </c>
      <c r="T195" s="152" t="e">
        <f>VLOOKUP(P195,BC,5,FALSE)</f>
        <v>#N/A</v>
      </c>
      <c r="U195" s="152" t="e">
        <f>VLOOKUP(P195,BC,6,FALSE)</f>
        <v>#N/A</v>
      </c>
      <c r="V195" s="153" t="e">
        <f>VLOOKUP(P195,BC,7,FALSE)</f>
        <v>#N/A</v>
      </c>
      <c r="W195" s="81" t="e">
        <f>VLOOKUP(P195,BC,12,FALSE)</f>
        <v>#N/A</v>
      </c>
    </row>
    <row r="196" spans="1:23" ht="15.75" hidden="1" thickBot="1">
      <c r="A196" s="52">
        <v>6</v>
      </c>
      <c r="B196" s="154" t="s">
        <v>2</v>
      </c>
      <c r="C196" s="177">
        <v>0</v>
      </c>
      <c r="D196" s="157">
        <v>0</v>
      </c>
      <c r="E196" s="178">
        <f>2*M183</f>
        <v>0</v>
      </c>
      <c r="F196" s="178">
        <v>0</v>
      </c>
      <c r="G196" s="157">
        <v>0</v>
      </c>
      <c r="H196" s="158">
        <v>1</v>
      </c>
      <c r="I196" s="159">
        <v>0</v>
      </c>
      <c r="J196" s="156">
        <v>0</v>
      </c>
      <c r="K196" s="156">
        <f>R183</f>
        <v>0</v>
      </c>
      <c r="L196" s="161">
        <f>U183*I183*M183</f>
        <v>0</v>
      </c>
      <c r="M196" s="76">
        <f t="shared" si="14"/>
        <v>0</v>
      </c>
      <c r="N196" s="419"/>
      <c r="O196" s="179"/>
      <c r="P196" s="99" t="str">
        <f>MID(D9,7,2)</f>
        <v/>
      </c>
      <c r="Q196" s="162" t="e">
        <f>VLOOKUP(P196,BC,2,FALSE)</f>
        <v>#N/A</v>
      </c>
      <c r="R196" s="152" t="e">
        <f>VLOOKUP(P196,BC,3,FALSE)</f>
        <v>#N/A</v>
      </c>
      <c r="S196" s="152" t="e">
        <f>VLOOKUP(P196,BC,4,FALSE)</f>
        <v>#N/A</v>
      </c>
      <c r="T196" s="152" t="e">
        <f>VLOOKUP(P196,BC,5,FALSE)</f>
        <v>#N/A</v>
      </c>
      <c r="U196" s="152" t="e">
        <f>VLOOKUP(P196,BC,6,FALSE)</f>
        <v>#N/A</v>
      </c>
      <c r="V196" s="153" t="e">
        <f>VLOOKUP(P196,BC,7,FALSE)</f>
        <v>#N/A</v>
      </c>
      <c r="W196" s="81" t="e">
        <f>VLOOKUP(P196,BC,12,FALSE)</f>
        <v>#N/A</v>
      </c>
    </row>
    <row r="197" spans="1:23" hidden="1">
      <c r="A197" s="53"/>
      <c r="B197" s="53"/>
      <c r="C197" s="53"/>
      <c r="D197" s="55"/>
      <c r="E197" s="55"/>
      <c r="F197" s="55"/>
      <c r="G197" s="55"/>
      <c r="H197" s="55"/>
      <c r="I197" s="57"/>
      <c r="J197" s="57"/>
      <c r="K197" s="55"/>
      <c r="L197" s="55" t="s">
        <v>100</v>
      </c>
      <c r="M197" s="56"/>
      <c r="N197" s="180"/>
      <c r="P197" s="99" t="str">
        <f>MID(J8,1,2)</f>
        <v/>
      </c>
      <c r="Q197" s="150" t="e">
        <f>VLOOKUP(P197,AC,2,FALSE)</f>
        <v>#N/A</v>
      </c>
      <c r="R197" s="152" t="e">
        <f>VLOOKUP(P197,AC,3,FALSE)</f>
        <v>#N/A</v>
      </c>
      <c r="S197" s="152" t="e">
        <f>VLOOKUP(P197,AC,4,FALSE)</f>
        <v>#N/A</v>
      </c>
      <c r="T197" s="152" t="e">
        <f>VLOOKUP(P197,AC,5,FALSE)</f>
        <v>#N/A</v>
      </c>
      <c r="U197" s="152" t="e">
        <f>VLOOKUP(P197,AC,6,FALSE)</f>
        <v>#N/A</v>
      </c>
      <c r="V197" s="153" t="e">
        <f>VLOOKUP(P197,AC,7,FALSE)</f>
        <v>#N/A</v>
      </c>
      <c r="W197" s="102" t="e">
        <f>VLOOKUP(P197,AC,12,FALSE)</f>
        <v>#N/A</v>
      </c>
    </row>
    <row r="198" spans="1:23" ht="15.75" hidden="1" thickBot="1">
      <c r="A198" s="50"/>
      <c r="B198" s="59"/>
      <c r="C198" s="57"/>
      <c r="D198" s="57"/>
      <c r="E198" s="57"/>
      <c r="F198" s="57"/>
      <c r="G198" s="57"/>
      <c r="H198" s="57"/>
      <c r="I198" s="164"/>
      <c r="J198" s="164"/>
      <c r="K198" s="164"/>
      <c r="L198" s="164"/>
      <c r="M198" s="76"/>
      <c r="N198" s="59"/>
      <c r="O198" s="136"/>
      <c r="P198" s="99" t="str">
        <f>MID(J8,4,2)</f>
        <v/>
      </c>
      <c r="Q198" s="150" t="e">
        <f>VLOOKUP(P198,AC,2,FALSE)</f>
        <v>#N/A</v>
      </c>
      <c r="R198" s="152" t="e">
        <f>VLOOKUP(P198,AC,3,FALSE)</f>
        <v>#N/A</v>
      </c>
      <c r="S198" s="152" t="e">
        <f>VLOOKUP(P198,AC,4,FALSE)</f>
        <v>#N/A</v>
      </c>
      <c r="T198" s="152" t="e">
        <f>VLOOKUP(P198,AC,5,FALSE)</f>
        <v>#N/A</v>
      </c>
      <c r="U198" s="152" t="e">
        <f>VLOOKUP(P198,AC,6,FALSE)</f>
        <v>#N/A</v>
      </c>
      <c r="V198" s="153" t="e">
        <f>VLOOKUP(P198,AC,7,FALSE)</f>
        <v>#N/A</v>
      </c>
      <c r="W198" s="102" t="e">
        <f>VLOOKUP(P198,AC,12,FALSE)</f>
        <v>#N/A</v>
      </c>
    </row>
    <row r="199" spans="1:23" ht="15.75" hidden="1" thickBot="1">
      <c r="A199" s="127">
        <v>4</v>
      </c>
      <c r="B199" s="50" t="s">
        <v>41</v>
      </c>
      <c r="C199" s="57"/>
      <c r="D199" s="57"/>
      <c r="E199" s="57"/>
      <c r="F199" s="57"/>
      <c r="G199" s="57"/>
      <c r="H199" s="57"/>
      <c r="I199" s="164"/>
      <c r="J199" s="164"/>
      <c r="K199" s="164"/>
      <c r="L199" s="164"/>
      <c r="M199" s="76"/>
      <c r="N199" s="59"/>
      <c r="O199" s="136"/>
      <c r="P199" s="99" t="str">
        <f>MID(J8,7,2)</f>
        <v/>
      </c>
      <c r="Q199" s="75" t="e">
        <f>VLOOKUP(P199,AC,2,FALSE)</f>
        <v>#N/A</v>
      </c>
      <c r="R199" s="172" t="e">
        <f>VLOOKUP(P199,AC,3,FALSE)</f>
        <v>#N/A</v>
      </c>
      <c r="S199" s="172" t="e">
        <f>VLOOKUP(P199,AC,4,FALSE)</f>
        <v>#N/A</v>
      </c>
      <c r="T199" s="172" t="e">
        <f>VLOOKUP(P199,AC,5,FALSE)</f>
        <v>#N/A</v>
      </c>
      <c r="U199" s="172" t="e">
        <f>VLOOKUP(P199,AC,6,FALSE)</f>
        <v>#N/A</v>
      </c>
      <c r="V199" s="173" t="e">
        <f>VLOOKUP(P199,AC,7,FALSE)</f>
        <v>#N/A</v>
      </c>
      <c r="W199" s="103" t="e">
        <f>VLOOKUP(P199,AC,12,FALSE)</f>
        <v>#N/A</v>
      </c>
    </row>
    <row r="200" spans="1:23" ht="16.5" hidden="1" thickBot="1">
      <c r="C200" s="63" t="str">
        <f>C187</f>
        <v>Yb</v>
      </c>
      <c r="D200" s="63" t="str">
        <f t="shared" ref="D200:H200" si="16">D187</f>
        <v>Xc</v>
      </c>
      <c r="E200" s="63" t="str">
        <f t="shared" si="16"/>
        <v>Yc</v>
      </c>
      <c r="F200" s="63" t="str">
        <f t="shared" si="16"/>
        <v>Xa</v>
      </c>
      <c r="G200" s="63" t="str">
        <f t="shared" si="16"/>
        <v>Ya</v>
      </c>
      <c r="H200" s="63" t="str">
        <f t="shared" si="16"/>
        <v>Ma</v>
      </c>
      <c r="I200" s="63" t="str">
        <f>I168</f>
        <v>P1</v>
      </c>
      <c r="J200" s="63" t="str">
        <f t="shared" ref="J200:L200" si="17">J168</f>
        <v xml:space="preserve">Q </v>
      </c>
      <c r="K200" s="63" t="str">
        <f t="shared" si="17"/>
        <v>M</v>
      </c>
      <c r="L200" s="63" t="str">
        <f t="shared" si="17"/>
        <v>P2</v>
      </c>
      <c r="P200" s="112"/>
      <c r="Q200" s="112"/>
      <c r="R200" s="112"/>
      <c r="S200" s="112"/>
      <c r="T200" s="112"/>
      <c r="U200" s="112"/>
    </row>
    <row r="201" spans="1:23" ht="39.75" hidden="1" customHeight="1" thickBot="1">
      <c r="A201" s="52">
        <v>7</v>
      </c>
      <c r="B201" s="181" t="s">
        <v>5</v>
      </c>
      <c r="C201" s="83" t="s">
        <v>19</v>
      </c>
      <c r="D201" s="84" t="s">
        <v>19</v>
      </c>
      <c r="E201" s="84" t="s">
        <v>19</v>
      </c>
      <c r="F201" s="84" t="s">
        <v>42</v>
      </c>
      <c r="G201" s="84" t="s">
        <v>19</v>
      </c>
      <c r="H201" s="316" t="s">
        <v>19</v>
      </c>
      <c r="I201" s="315" t="s">
        <v>89</v>
      </c>
      <c r="J201" s="85" t="s">
        <v>91</v>
      </c>
      <c r="K201" s="85" t="s">
        <v>19</v>
      </c>
      <c r="L201" s="287" t="s">
        <v>96</v>
      </c>
      <c r="M201" s="182" t="s">
        <v>13</v>
      </c>
      <c r="P201" s="59"/>
      <c r="Q201" s="136"/>
      <c r="R201" s="59"/>
      <c r="S201" s="136"/>
      <c r="T201" s="136"/>
      <c r="U201" s="136"/>
    </row>
    <row r="202" spans="1:23" ht="35.25" hidden="1" customHeight="1" thickBot="1">
      <c r="A202" s="52">
        <v>8</v>
      </c>
      <c r="B202" s="183" t="s">
        <v>15</v>
      </c>
      <c r="C202" s="88" t="s">
        <v>78</v>
      </c>
      <c r="D202" s="89">
        <v>0</v>
      </c>
      <c r="E202" s="89" t="s">
        <v>19</v>
      </c>
      <c r="F202" s="89">
        <v>0</v>
      </c>
      <c r="G202" s="89" t="s">
        <v>43</v>
      </c>
      <c r="H202" s="90" t="s">
        <v>19</v>
      </c>
      <c r="I202" s="315" t="s">
        <v>90</v>
      </c>
      <c r="J202" s="92" t="s">
        <v>101</v>
      </c>
      <c r="K202" s="92" t="s">
        <v>19</v>
      </c>
      <c r="L202" s="93" t="s">
        <v>95</v>
      </c>
      <c r="M202" s="182" t="s">
        <v>13</v>
      </c>
      <c r="P202" s="59"/>
      <c r="Q202" s="136"/>
      <c r="R202" s="59"/>
      <c r="S202" s="136"/>
      <c r="T202" s="136"/>
      <c r="U202" s="136"/>
    </row>
    <row r="203" spans="1:23" ht="63.75" hidden="1" customHeight="1" thickBot="1">
      <c r="A203" s="59">
        <v>9</v>
      </c>
      <c r="B203" s="183" t="s">
        <v>2</v>
      </c>
      <c r="C203" s="88" t="s">
        <v>102</v>
      </c>
      <c r="D203" s="89" t="s">
        <v>19</v>
      </c>
      <c r="E203" s="89">
        <v>0</v>
      </c>
      <c r="F203" s="89">
        <v>0</v>
      </c>
      <c r="G203" s="89" t="s">
        <v>19</v>
      </c>
      <c r="H203" s="90" t="s">
        <v>2</v>
      </c>
      <c r="I203" s="315" t="s">
        <v>103</v>
      </c>
      <c r="J203" s="92" t="s">
        <v>104</v>
      </c>
      <c r="K203" s="92" t="s">
        <v>0</v>
      </c>
      <c r="L203" s="294" t="s">
        <v>99</v>
      </c>
      <c r="M203" s="182" t="s">
        <v>13</v>
      </c>
      <c r="P203" s="59"/>
      <c r="Q203" s="136"/>
      <c r="R203" s="59"/>
      <c r="S203" s="136"/>
      <c r="T203" s="136"/>
      <c r="U203" s="136"/>
      <c r="W203" s="53">
        <v>1</v>
      </c>
    </row>
    <row r="204" spans="1:23" ht="58.5" hidden="1" customHeight="1" thickBot="1">
      <c r="A204" s="59"/>
      <c r="B204" s="183" t="s">
        <v>28</v>
      </c>
      <c r="C204" s="88" t="s">
        <v>19</v>
      </c>
      <c r="D204" s="89" t="s">
        <v>19</v>
      </c>
      <c r="E204" s="89" t="s">
        <v>19</v>
      </c>
      <c r="F204" s="89" t="s">
        <v>83</v>
      </c>
      <c r="G204" s="89" t="s">
        <v>105</v>
      </c>
      <c r="H204" s="90" t="s">
        <v>2</v>
      </c>
      <c r="I204" s="313" t="s">
        <v>94</v>
      </c>
      <c r="J204" s="97" t="s">
        <v>86</v>
      </c>
      <c r="K204" s="92" t="s">
        <v>0</v>
      </c>
      <c r="L204" s="93" t="s">
        <v>106</v>
      </c>
      <c r="M204" s="182" t="s">
        <v>13</v>
      </c>
      <c r="P204" s="59"/>
      <c r="Q204" s="136"/>
      <c r="R204" s="59"/>
      <c r="S204" s="136"/>
      <c r="T204" s="136"/>
      <c r="U204" s="136"/>
    </row>
    <row r="205" spans="1:23" ht="48" hidden="1" customHeight="1" thickBot="1">
      <c r="A205" s="59"/>
      <c r="B205" s="184" t="s">
        <v>7</v>
      </c>
      <c r="C205" s="88" t="s">
        <v>107</v>
      </c>
      <c r="D205" s="96" t="s">
        <v>19</v>
      </c>
      <c r="E205" s="96" t="s">
        <v>19</v>
      </c>
      <c r="F205" s="96" t="s">
        <v>19</v>
      </c>
      <c r="G205" s="96" t="s">
        <v>108</v>
      </c>
      <c r="H205" s="317" t="s">
        <v>2</v>
      </c>
      <c r="I205" s="115" t="s">
        <v>93</v>
      </c>
      <c r="J205" s="92" t="s">
        <v>79</v>
      </c>
      <c r="K205" s="97" t="s">
        <v>0</v>
      </c>
      <c r="L205" s="93" t="s">
        <v>98</v>
      </c>
      <c r="M205" s="182" t="s">
        <v>13</v>
      </c>
      <c r="P205" s="59"/>
      <c r="Q205" s="136"/>
      <c r="R205" s="59"/>
      <c r="S205" s="136"/>
      <c r="T205" s="136"/>
      <c r="U205" s="136"/>
    </row>
    <row r="206" spans="1:23" hidden="1">
      <c r="A206" s="52">
        <v>7</v>
      </c>
      <c r="B206" s="185" t="s">
        <v>5</v>
      </c>
      <c r="C206" s="133">
        <v>0</v>
      </c>
      <c r="D206" s="131">
        <v>0</v>
      </c>
      <c r="E206" s="131">
        <v>0</v>
      </c>
      <c r="F206" s="167" t="e">
        <f>K182</f>
        <v>#N/A</v>
      </c>
      <c r="G206" s="167">
        <v>0</v>
      </c>
      <c r="H206" s="186">
        <v>0</v>
      </c>
      <c r="I206" s="187">
        <f>-P183*G183</f>
        <v>0</v>
      </c>
      <c r="J206" s="188">
        <f>B183*D183</f>
        <v>0</v>
      </c>
      <c r="K206" s="188">
        <v>0</v>
      </c>
      <c r="L206" s="189">
        <f>-U183*J183</f>
        <v>0</v>
      </c>
      <c r="M206" s="76" t="e">
        <f>SUM(C206:L206)</f>
        <v>#N/A</v>
      </c>
      <c r="P206" s="59"/>
      <c r="Q206" s="136"/>
      <c r="R206" s="59"/>
      <c r="S206" s="136"/>
      <c r="T206" s="136"/>
      <c r="U206" s="136"/>
    </row>
    <row r="207" spans="1:23" hidden="1">
      <c r="A207" s="52">
        <v>8</v>
      </c>
      <c r="B207" s="190" t="s">
        <v>15</v>
      </c>
      <c r="C207" s="141" t="e">
        <f>K179</f>
        <v>#N/A</v>
      </c>
      <c r="D207" s="138">
        <v>0</v>
      </c>
      <c r="E207" s="138">
        <v>0</v>
      </c>
      <c r="F207" s="138">
        <v>0</v>
      </c>
      <c r="G207" s="169" t="e">
        <f>K183</f>
        <v>#N/A</v>
      </c>
      <c r="H207" s="171">
        <v>0</v>
      </c>
      <c r="I207" s="191">
        <f>-P183*H183</f>
        <v>0</v>
      </c>
      <c r="J207" s="169">
        <f>-B183*C183</f>
        <v>0</v>
      </c>
      <c r="K207" s="169">
        <v>0</v>
      </c>
      <c r="L207" s="171">
        <f>-U183*I183</f>
        <v>0</v>
      </c>
      <c r="M207" s="76" t="e">
        <f t="shared" ref="M207:M210" si="18">SUM(C207:L207)</f>
        <v>#N/A</v>
      </c>
      <c r="P207" s="59"/>
      <c r="Q207" s="136"/>
      <c r="R207" s="308"/>
      <c r="S207" s="136"/>
      <c r="T207" s="136"/>
      <c r="U207" s="136"/>
    </row>
    <row r="208" spans="1:23" hidden="1">
      <c r="B208" s="190" t="s">
        <v>2</v>
      </c>
      <c r="C208" s="141" t="e">
        <f>-K179*(4*M183*C183+2*M183)</f>
        <v>#N/A</v>
      </c>
      <c r="D208" s="138">
        <v>0</v>
      </c>
      <c r="E208" s="138">
        <v>0</v>
      </c>
      <c r="F208" s="138">
        <v>0</v>
      </c>
      <c r="G208" s="169">
        <v>0</v>
      </c>
      <c r="H208" s="171" t="e">
        <f>K184</f>
        <v>#N/A</v>
      </c>
      <c r="I208" s="192">
        <f>-P183*G183*3*M183*D183+P183*H183*(3*M183*C183+2*M183)</f>
        <v>0</v>
      </c>
      <c r="J208" s="148">
        <f>B183*(2*M183+2*M183*C183)</f>
        <v>0</v>
      </c>
      <c r="K208" s="148">
        <f>R183</f>
        <v>0</v>
      </c>
      <c r="L208" s="149">
        <f>U183*I183*M183</f>
        <v>0</v>
      </c>
      <c r="M208" s="76" t="e">
        <f t="shared" si="18"/>
        <v>#N/A</v>
      </c>
      <c r="P208" s="59"/>
      <c r="Q208" s="136"/>
      <c r="R208" s="59"/>
      <c r="S208" s="136"/>
      <c r="T208" s="136"/>
      <c r="U208" s="136"/>
    </row>
    <row r="209" spans="1:27" hidden="1">
      <c r="B209" s="190" t="s">
        <v>28</v>
      </c>
      <c r="C209" s="141">
        <v>0</v>
      </c>
      <c r="D209" s="138">
        <v>0</v>
      </c>
      <c r="E209" s="138">
        <v>0</v>
      </c>
      <c r="F209" s="169" t="e">
        <f>-K182*4*M183*D183</f>
        <v>#N/A</v>
      </c>
      <c r="G209" s="169" t="e">
        <f>K183*(2*M183+4*M183*C183)</f>
        <v>#N/A</v>
      </c>
      <c r="H209" s="171" t="e">
        <f>K184</f>
        <v>#N/A</v>
      </c>
      <c r="I209" s="192">
        <f>P183*E183*M183</f>
        <v>0</v>
      </c>
      <c r="J209" s="148">
        <f>-B183*2*M183</f>
        <v>0</v>
      </c>
      <c r="K209" s="148">
        <f>R183</f>
        <v>0</v>
      </c>
      <c r="L209" s="149">
        <f>U183*J183*4*M183*D183-U183*I183*(M183+4*M183*C183)</f>
        <v>0</v>
      </c>
      <c r="M209" s="76" t="e">
        <f t="shared" si="18"/>
        <v>#N/A</v>
      </c>
      <c r="P209" s="59"/>
      <c r="Q209" s="136"/>
      <c r="R209" s="59"/>
      <c r="S209" s="136"/>
      <c r="T209" s="136"/>
      <c r="U209" s="136"/>
    </row>
    <row r="210" spans="1:27" ht="15.75" hidden="1" thickBot="1">
      <c r="A210" s="52">
        <v>9</v>
      </c>
      <c r="B210" s="193" t="s">
        <v>7</v>
      </c>
      <c r="C210" s="159" t="e">
        <f>-K179*4*M183*C183</f>
        <v>#N/A</v>
      </c>
      <c r="D210" s="160">
        <v>0</v>
      </c>
      <c r="E210" s="156">
        <v>0</v>
      </c>
      <c r="F210" s="156">
        <v>0</v>
      </c>
      <c r="G210" s="156" t="e">
        <f>K183*2*M183</f>
        <v>#N/A</v>
      </c>
      <c r="H210" s="161" t="e">
        <f>K184</f>
        <v>#N/A</v>
      </c>
      <c r="I210" s="194">
        <f>-P183*E183*3*M183</f>
        <v>0</v>
      </c>
      <c r="J210" s="156">
        <f>B183*2*M183</f>
        <v>0</v>
      </c>
      <c r="K210" s="156">
        <f>R183</f>
        <v>0</v>
      </c>
      <c r="L210" s="161">
        <f>-U183*I183*M183</f>
        <v>0</v>
      </c>
      <c r="M210" s="76" t="e">
        <f t="shared" si="18"/>
        <v>#N/A</v>
      </c>
      <c r="P210" s="59"/>
      <c r="Q210" s="136"/>
      <c r="R210" s="59"/>
      <c r="S210" s="136"/>
      <c r="T210" s="136"/>
      <c r="U210" s="136"/>
      <c r="W210" s="59"/>
      <c r="X210" s="165"/>
      <c r="Y210" s="59"/>
      <c r="Z210" s="59"/>
      <c r="AA210" s="59"/>
    </row>
    <row r="211" spans="1:27" s="98" customFormat="1" ht="15.75" hidden="1" thickBot="1">
      <c r="A211" s="127">
        <v>5</v>
      </c>
      <c r="C211" s="406" t="s">
        <v>23</v>
      </c>
      <c r="D211" s="406"/>
      <c r="E211" s="406"/>
      <c r="F211" s="406"/>
      <c r="G211" s="406"/>
      <c r="H211" s="406"/>
      <c r="I211" s="407" t="s">
        <v>24</v>
      </c>
      <c r="J211" s="407"/>
      <c r="K211" s="407"/>
      <c r="L211" s="407"/>
      <c r="M211" s="98" t="s">
        <v>76</v>
      </c>
      <c r="N211" s="57"/>
      <c r="O211" s="57"/>
      <c r="W211" s="57"/>
      <c r="X211" s="55"/>
      <c r="Y211" s="57"/>
      <c r="Z211" s="57"/>
      <c r="AA211" s="57"/>
    </row>
    <row r="212" spans="1:27" hidden="1">
      <c r="C212" s="52"/>
      <c r="I212" s="53"/>
      <c r="J212" s="53"/>
      <c r="K212" s="53"/>
      <c r="L212" s="53"/>
    </row>
    <row r="213" spans="1:27" hidden="1">
      <c r="C213" s="52"/>
      <c r="I213" s="53"/>
      <c r="J213" s="53"/>
      <c r="K213" s="53"/>
      <c r="L213" s="53"/>
      <c r="O213" s="53">
        <v>2</v>
      </c>
      <c r="P213" s="53">
        <v>3</v>
      </c>
    </row>
    <row r="214" spans="1:27" hidden="1">
      <c r="C214" s="52"/>
      <c r="I214" s="53"/>
      <c r="J214" s="53"/>
      <c r="K214" s="53"/>
      <c r="L214" s="53"/>
      <c r="P214" s="53">
        <v>3</v>
      </c>
    </row>
    <row r="215" spans="1:27" s="196" customFormat="1" ht="16.5" hidden="1" thickBot="1">
      <c r="A215" s="52"/>
      <c r="B215" s="52"/>
      <c r="C215" s="195" t="str">
        <f t="shared" ref="C215:H221" si="19">Q193</f>
        <v>Yb</v>
      </c>
      <c r="D215" s="195" t="str">
        <f t="shared" si="19"/>
        <v>Xc</v>
      </c>
      <c r="E215" s="195" t="str">
        <f t="shared" si="19"/>
        <v>Yc</v>
      </c>
      <c r="F215" s="195" t="str">
        <f t="shared" si="19"/>
        <v>Xa</v>
      </c>
      <c r="G215" s="195" t="str">
        <f t="shared" si="19"/>
        <v>Ya</v>
      </c>
      <c r="H215" s="195" t="str">
        <f t="shared" si="19"/>
        <v>Ma</v>
      </c>
      <c r="I215" s="195" t="str">
        <f>I200</f>
        <v>P1</v>
      </c>
      <c r="J215" s="195" t="str">
        <f t="shared" ref="J215:L215" si="20">J200</f>
        <v xml:space="preserve">Q </v>
      </c>
      <c r="K215" s="195" t="str">
        <f t="shared" si="20"/>
        <v>M</v>
      </c>
      <c r="L215" s="195" t="str">
        <f t="shared" si="20"/>
        <v>P2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7" s="196" customFormat="1" hidden="1">
      <c r="A216" s="52"/>
      <c r="B216" s="52" t="str">
        <f t="shared" ref="B216:B221" si="21">P194</f>
        <v/>
      </c>
      <c r="C216" s="197" t="e">
        <f t="shared" si="19"/>
        <v>#N/A</v>
      </c>
      <c r="D216" s="198" t="e">
        <f t="shared" si="19"/>
        <v>#N/A</v>
      </c>
      <c r="E216" s="198" t="e">
        <f t="shared" si="19"/>
        <v>#N/A</v>
      </c>
      <c r="F216" s="198" t="e">
        <f t="shared" si="19"/>
        <v>#N/A</v>
      </c>
      <c r="G216" s="198" t="e">
        <f t="shared" si="19"/>
        <v>#N/A</v>
      </c>
      <c r="H216" s="198" t="e">
        <f t="shared" si="19"/>
        <v>#N/A</v>
      </c>
      <c r="I216" s="199" t="e">
        <f>VLOOKUP(B216,BC,8,FALSE)</f>
        <v>#N/A</v>
      </c>
      <c r="J216" s="199" t="e">
        <f>VLOOKUP(B216,BC,9,FALSE)</f>
        <v>#N/A</v>
      </c>
      <c r="K216" s="199" t="e">
        <f>VLOOKUP(B216,BC,10,FALSE)</f>
        <v>#N/A</v>
      </c>
      <c r="L216" s="200" t="e">
        <f>VLOOKUP(B216,BC,11,FALSE)</f>
        <v>#N/A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7" s="196" customFormat="1" hidden="1">
      <c r="A217" s="52"/>
      <c r="B217" s="52" t="str">
        <f t="shared" si="21"/>
        <v/>
      </c>
      <c r="C217" s="201" t="e">
        <f t="shared" si="19"/>
        <v>#N/A</v>
      </c>
      <c r="D217" s="202" t="e">
        <f t="shared" si="19"/>
        <v>#N/A</v>
      </c>
      <c r="E217" s="203" t="e">
        <f t="shared" si="19"/>
        <v>#N/A</v>
      </c>
      <c r="F217" s="202" t="e">
        <f t="shared" si="19"/>
        <v>#N/A</v>
      </c>
      <c r="G217" s="202" t="e">
        <f t="shared" si="19"/>
        <v>#N/A</v>
      </c>
      <c r="H217" s="202" t="e">
        <f t="shared" si="19"/>
        <v>#N/A</v>
      </c>
      <c r="I217" s="204" t="e">
        <f>VLOOKUP(B217,BC,8,FALSE)</f>
        <v>#N/A</v>
      </c>
      <c r="J217" s="204" t="e">
        <f>VLOOKUP(B217,BC,9,FALSE)</f>
        <v>#N/A</v>
      </c>
      <c r="K217" s="204" t="e">
        <f>VLOOKUP(B217,BC,10,FALSE)</f>
        <v>#N/A</v>
      </c>
      <c r="L217" s="205" t="e">
        <f>VLOOKUP(B217,BC,11,FALSE)</f>
        <v>#N/A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7" s="196" customFormat="1" ht="15.75" hidden="1" thickBot="1">
      <c r="A218" s="52"/>
      <c r="B218" s="52" t="str">
        <f t="shared" si="21"/>
        <v/>
      </c>
      <c r="C218" s="206" t="e">
        <f t="shared" si="19"/>
        <v>#N/A</v>
      </c>
      <c r="D218" s="207" t="e">
        <f t="shared" si="19"/>
        <v>#N/A</v>
      </c>
      <c r="E218" s="207" t="e">
        <f t="shared" si="19"/>
        <v>#N/A</v>
      </c>
      <c r="F218" s="208" t="e">
        <f t="shared" si="19"/>
        <v>#N/A</v>
      </c>
      <c r="G218" s="208" t="e">
        <f t="shared" si="19"/>
        <v>#N/A</v>
      </c>
      <c r="H218" s="208" t="e">
        <f t="shared" si="19"/>
        <v>#N/A</v>
      </c>
      <c r="I218" s="209" t="e">
        <f>VLOOKUP(B218,BC,8,FALSE)</f>
        <v>#N/A</v>
      </c>
      <c r="J218" s="209" t="e">
        <f>VLOOKUP(B218,BC,9,FALSE)</f>
        <v>#N/A</v>
      </c>
      <c r="K218" s="209" t="e">
        <f>VLOOKUP(B218,BC,10,FALSE)</f>
        <v>#N/A</v>
      </c>
      <c r="L218" s="210" t="e">
        <f>VLOOKUP(B218,BC,11,FALSE)</f>
        <v>#N/A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7" s="196" customFormat="1" hidden="1">
      <c r="A219" s="52"/>
      <c r="B219" s="52" t="str">
        <f t="shared" si="21"/>
        <v/>
      </c>
      <c r="C219" s="197" t="e">
        <f t="shared" si="19"/>
        <v>#N/A</v>
      </c>
      <c r="D219" s="198" t="e">
        <f t="shared" si="19"/>
        <v>#N/A</v>
      </c>
      <c r="E219" s="198" t="e">
        <f t="shared" si="19"/>
        <v>#N/A</v>
      </c>
      <c r="F219" s="198" t="e">
        <f t="shared" si="19"/>
        <v>#N/A</v>
      </c>
      <c r="G219" s="198" t="e">
        <f t="shared" si="19"/>
        <v>#N/A</v>
      </c>
      <c r="H219" s="198" t="e">
        <f t="shared" si="19"/>
        <v>#N/A</v>
      </c>
      <c r="I219" s="199" t="e">
        <f>VLOOKUP(B219,AC,8,FALSE)</f>
        <v>#N/A</v>
      </c>
      <c r="J219" s="199" t="e">
        <f>VLOOKUP(B219,AC,9,FALSE)</f>
        <v>#N/A</v>
      </c>
      <c r="K219" s="199" t="e">
        <f>VLOOKUP(B219,AC,10,FALSE)</f>
        <v>#N/A</v>
      </c>
      <c r="L219" s="200" t="e">
        <f>VLOOKUP(B219,AC,11,FALSE)</f>
        <v>#N/A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7" s="196" customFormat="1" hidden="1">
      <c r="A220" s="52"/>
      <c r="B220" s="52" t="str">
        <f t="shared" si="21"/>
        <v/>
      </c>
      <c r="C220" s="201" t="e">
        <f t="shared" si="19"/>
        <v>#N/A</v>
      </c>
      <c r="D220" s="202" t="e">
        <f t="shared" si="19"/>
        <v>#N/A</v>
      </c>
      <c r="E220" s="202" t="e">
        <f t="shared" si="19"/>
        <v>#N/A</v>
      </c>
      <c r="F220" s="202" t="e">
        <f t="shared" si="19"/>
        <v>#N/A</v>
      </c>
      <c r="G220" s="202" t="e">
        <f t="shared" si="19"/>
        <v>#N/A</v>
      </c>
      <c r="H220" s="202" t="e">
        <f t="shared" si="19"/>
        <v>#N/A</v>
      </c>
      <c r="I220" s="204" t="e">
        <f>VLOOKUP(B220,AC,8,FALSE)</f>
        <v>#N/A</v>
      </c>
      <c r="J220" s="204" t="e">
        <f>VLOOKUP(B220,AC,9,FALSE)</f>
        <v>#N/A</v>
      </c>
      <c r="K220" s="204" t="e">
        <f>VLOOKUP(B220,AC,10,FALSE)</f>
        <v>#N/A</v>
      </c>
      <c r="L220" s="205" t="e">
        <f>VLOOKUP(B220,AC,11,FALSE)</f>
        <v>#N/A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7" s="196" customFormat="1" ht="15.75" hidden="1" thickBot="1">
      <c r="A221" s="52"/>
      <c r="B221" s="52" t="str">
        <f t="shared" si="21"/>
        <v/>
      </c>
      <c r="C221" s="211" t="e">
        <f t="shared" si="19"/>
        <v>#N/A</v>
      </c>
      <c r="D221" s="208" t="e">
        <f t="shared" si="19"/>
        <v>#N/A</v>
      </c>
      <c r="E221" s="208" t="e">
        <f t="shared" si="19"/>
        <v>#N/A</v>
      </c>
      <c r="F221" s="208" t="e">
        <f t="shared" si="19"/>
        <v>#N/A</v>
      </c>
      <c r="G221" s="208" t="e">
        <f t="shared" si="19"/>
        <v>#N/A</v>
      </c>
      <c r="H221" s="208" t="e">
        <f t="shared" si="19"/>
        <v>#N/A</v>
      </c>
      <c r="I221" s="209" t="e">
        <f>VLOOKUP(B221,AC,8,FALSE)</f>
        <v>#N/A</v>
      </c>
      <c r="J221" s="209" t="e">
        <f>VLOOKUP(B221,AC,9,FALSE)</f>
        <v>#N/A</v>
      </c>
      <c r="K221" s="209" t="e">
        <f>VLOOKUP(B221,AC,10,FALSE)</f>
        <v>#N/A</v>
      </c>
      <c r="L221" s="210" t="e">
        <f>VLOOKUP(B221,AC,11,FALSE)</f>
        <v>#N/A</v>
      </c>
      <c r="M221" s="50" t="s">
        <v>20</v>
      </c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7" s="196" customFormat="1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7" hidden="1"/>
    <row r="224" spans="1:27" hidden="1"/>
    <row r="225" hidden="1"/>
  </sheetData>
  <sheetProtection password="DC2C" sheet="1" objects="1" scenarios="1" selectLockedCells="1"/>
  <mergeCells count="15">
    <mergeCell ref="D3:E3"/>
    <mergeCell ref="A169:A172"/>
    <mergeCell ref="A174:A177"/>
    <mergeCell ref="N188:N191"/>
    <mergeCell ref="N193:N196"/>
    <mergeCell ref="A28:A30"/>
    <mergeCell ref="A32:A34"/>
    <mergeCell ref="B12:L22"/>
    <mergeCell ref="B62:L68"/>
    <mergeCell ref="C211:H211"/>
    <mergeCell ref="I211:L211"/>
    <mergeCell ref="B178:H178"/>
    <mergeCell ref="C26:H26"/>
    <mergeCell ref="I26:L26"/>
    <mergeCell ref="D165:K165"/>
  </mergeCells>
  <conditionalFormatting sqref="F189:F190">
    <cfRule type="expression" dxfId="67" priority="245">
      <formula>#REF!-#REF!&gt;0.1</formula>
    </cfRule>
  </conditionalFormatting>
  <conditionalFormatting sqref="C28">
    <cfRule type="top10" dxfId="66" priority="80" rank="10"/>
  </conditionalFormatting>
  <conditionalFormatting sqref="D29">
    <cfRule type="expression" dxfId="65" priority="552">
      <formula>ABS($D$45-$D$217)&gt;0.1</formula>
    </cfRule>
  </conditionalFormatting>
  <conditionalFormatting sqref="E29">
    <cfRule type="expression" dxfId="64" priority="553">
      <formula>ABS($E$45-$E$217)&gt;0.1</formula>
    </cfRule>
  </conditionalFormatting>
  <conditionalFormatting sqref="F29">
    <cfRule type="expression" dxfId="63" priority="554">
      <formula>ABS($F$45-$F$217)&gt;0.1</formula>
    </cfRule>
  </conditionalFormatting>
  <conditionalFormatting sqref="G29">
    <cfRule type="expression" dxfId="62" priority="555">
      <formula>ABS($G$45-$G$217)&gt;0.1</formula>
    </cfRule>
  </conditionalFormatting>
  <conditionalFormatting sqref="H29">
    <cfRule type="expression" dxfId="61" priority="556">
      <formula>ABS($H$45-$H$217)&gt;0.1</formula>
    </cfRule>
  </conditionalFormatting>
  <conditionalFormatting sqref="I29">
    <cfRule type="expression" dxfId="60" priority="557">
      <formula>ABS($I$45-$I$217)&gt;0.1</formula>
    </cfRule>
  </conditionalFormatting>
  <conditionalFormatting sqref="J29">
    <cfRule type="expression" dxfId="59" priority="558">
      <formula>ABS($J$45-$J$217)&gt;0.1</formula>
    </cfRule>
  </conditionalFormatting>
  <conditionalFormatting sqref="K29">
    <cfRule type="expression" dxfId="58" priority="559">
      <formula>ABS($K$45-$K$217)&gt;0.1</formula>
    </cfRule>
  </conditionalFormatting>
  <conditionalFormatting sqref="L29">
    <cfRule type="expression" dxfId="57" priority="560">
      <formula>ABS($L$45-$L$217)&gt;0.1</formula>
    </cfRule>
  </conditionalFormatting>
  <conditionalFormatting sqref="C30">
    <cfRule type="expression" dxfId="56" priority="561">
      <formula>ABS($C$46-$C$218)&gt;0.1</formula>
    </cfRule>
  </conditionalFormatting>
  <conditionalFormatting sqref="D30">
    <cfRule type="expression" dxfId="55" priority="562">
      <formula>ABS($D$46-$D$218)&gt;0.1</formula>
    </cfRule>
  </conditionalFormatting>
  <conditionalFormatting sqref="E30">
    <cfRule type="expression" dxfId="54" priority="563">
      <formula>ABS($E$46-$E$218)&gt;0.1</formula>
    </cfRule>
  </conditionalFormatting>
  <conditionalFormatting sqref="F30">
    <cfRule type="expression" dxfId="53" priority="564">
      <formula>ABS($F$46-$F$218)&gt;0.1</formula>
    </cfRule>
  </conditionalFormatting>
  <conditionalFormatting sqref="G30">
    <cfRule type="expression" dxfId="52" priority="565">
      <formula>ABS($G$46-$G$218)&gt;0.1</formula>
    </cfRule>
  </conditionalFormatting>
  <conditionalFormatting sqref="H30">
    <cfRule type="expression" dxfId="51" priority="566">
      <formula>ABS($H$46-$H$218)&gt;0.1</formula>
    </cfRule>
  </conditionalFormatting>
  <conditionalFormatting sqref="I30">
    <cfRule type="expression" dxfId="50" priority="567">
      <formula>ABS($I$46-$I$218)&gt;0.1</formula>
    </cfRule>
  </conditionalFormatting>
  <conditionalFormatting sqref="J30">
    <cfRule type="expression" dxfId="49" priority="568">
      <formula>ABS($J$46-$J$218)&gt;0.1</formula>
    </cfRule>
  </conditionalFormatting>
  <conditionalFormatting sqref="K30">
    <cfRule type="expression" dxfId="48" priority="569">
      <formula>ABS($K$46-$K$218)&gt;0.1</formula>
    </cfRule>
  </conditionalFormatting>
  <conditionalFormatting sqref="L30">
    <cfRule type="expression" dxfId="47" priority="570">
      <formula>ABS($L$46-$L$218)&gt;0.1</formula>
    </cfRule>
  </conditionalFormatting>
  <conditionalFormatting sqref="C33">
    <cfRule type="expression" dxfId="46" priority="581">
      <formula>ABS($C$48)-ABS($C$220)&gt;0.1</formula>
    </cfRule>
  </conditionalFormatting>
  <conditionalFormatting sqref="D33">
    <cfRule type="expression" dxfId="45" priority="582">
      <formula>ABS($D$48)-ABS($D$220)&gt;0.1</formula>
    </cfRule>
  </conditionalFormatting>
  <conditionalFormatting sqref="E33">
    <cfRule type="expression" dxfId="44" priority="583">
      <formula>ABS($E$48)-ABS($E$220)&gt;0.1</formula>
    </cfRule>
  </conditionalFormatting>
  <conditionalFormatting sqref="F33">
    <cfRule type="expression" dxfId="43" priority="584">
      <formula>ABS($F$48)-ABS($F$220)&gt;0.1</formula>
    </cfRule>
  </conditionalFormatting>
  <conditionalFormatting sqref="G33">
    <cfRule type="expression" dxfId="42" priority="585">
      <formula>ABS($G$48)-ABS($G$220)&gt;0.1</formula>
    </cfRule>
  </conditionalFormatting>
  <conditionalFormatting sqref="H33">
    <cfRule type="expression" dxfId="41" priority="586">
      <formula>ABS($H$48)-ABS($H$220)&gt;0.1</formula>
    </cfRule>
  </conditionalFormatting>
  <conditionalFormatting sqref="I33">
    <cfRule type="expression" dxfId="40" priority="587">
      <formula>ABS($I$48)-ABS($I$220)&gt;0.1</formula>
    </cfRule>
  </conditionalFormatting>
  <conditionalFormatting sqref="J33">
    <cfRule type="expression" dxfId="39" priority="588">
      <formula>ABS($J$48)-ABS($J$220)&gt;0.1</formula>
    </cfRule>
  </conditionalFormatting>
  <conditionalFormatting sqref="K33">
    <cfRule type="expression" dxfId="38" priority="589">
      <formula>ABS($K$48)-ABS($K$220)&gt;0.1</formula>
    </cfRule>
  </conditionalFormatting>
  <conditionalFormatting sqref="L33">
    <cfRule type="expression" dxfId="37" priority="590">
      <formula>ABS($L$48)-ABS($L$220)&gt;0.1</formula>
    </cfRule>
  </conditionalFormatting>
  <conditionalFormatting sqref="C34">
    <cfRule type="expression" dxfId="36" priority="591">
      <formula>ABS($C$49)-ABS($C$221)&gt;0.1</formula>
    </cfRule>
  </conditionalFormatting>
  <conditionalFormatting sqref="D34">
    <cfRule type="expression" dxfId="35" priority="592">
      <formula>ABS($D$49)-ABS($D$221)&gt;0.1</formula>
    </cfRule>
  </conditionalFormatting>
  <conditionalFormatting sqref="E34">
    <cfRule type="expression" dxfId="34" priority="593">
      <formula>ABS($E$49)-ABS($E$221)&gt;0.1</formula>
    </cfRule>
  </conditionalFormatting>
  <conditionalFormatting sqref="G34">
    <cfRule type="expression" dxfId="33" priority="595">
      <formula>ABS($G$49)-ABS($G$221)&gt;0.1</formula>
    </cfRule>
  </conditionalFormatting>
  <conditionalFormatting sqref="H34">
    <cfRule type="expression" dxfId="32" priority="596">
      <formula>ABS($H$49)-ABS($H$221)&gt;0.1</formula>
    </cfRule>
  </conditionalFormatting>
  <conditionalFormatting sqref="I34">
    <cfRule type="expression" dxfId="31" priority="597">
      <formula>ABS($I$49)-ABS($I$221)&gt;0.1</formula>
    </cfRule>
  </conditionalFormatting>
  <conditionalFormatting sqref="J34">
    <cfRule type="expression" dxfId="30" priority="598">
      <formula>ABS($J$49)-ABS($J$221)&gt;0.1</formula>
    </cfRule>
  </conditionalFormatting>
  <conditionalFormatting sqref="K34">
    <cfRule type="expression" dxfId="29" priority="599">
      <formula>ABS($K$49)-ABS($K$221)&gt;0.1</formula>
    </cfRule>
  </conditionalFormatting>
  <conditionalFormatting sqref="L34">
    <cfRule type="expression" dxfId="28" priority="600">
      <formula>ABS($L$49)-ABS($L$221)&gt;0.1</formula>
    </cfRule>
  </conditionalFormatting>
  <conditionalFormatting sqref="C29">
    <cfRule type="expression" dxfId="27" priority="611">
      <formula>ABS($C$45-$C$217)&gt;0.1</formula>
    </cfRule>
  </conditionalFormatting>
  <conditionalFormatting sqref="D28">
    <cfRule type="expression" dxfId="26" priority="613">
      <formula>ABS($D$44-$D$216)&gt;0.1</formula>
    </cfRule>
  </conditionalFormatting>
  <conditionalFormatting sqref="E28">
    <cfRule type="expression" dxfId="25" priority="614">
      <formula>ABS($E$44-$E$216)&gt;0.1</formula>
    </cfRule>
  </conditionalFormatting>
  <conditionalFormatting sqref="F28">
    <cfRule type="expression" dxfId="24" priority="615">
      <formula>ABS($F$44-$F$216)&gt;0.1</formula>
    </cfRule>
  </conditionalFormatting>
  <conditionalFormatting sqref="G28">
    <cfRule type="expression" dxfId="23" priority="616">
      <formula>ABS($G$44-$G$216)&gt;0.1</formula>
    </cfRule>
  </conditionalFormatting>
  <conditionalFormatting sqref="H28">
    <cfRule type="expression" dxfId="22" priority="617">
      <formula>ABS($H$44-$H$216)&gt;0.1</formula>
    </cfRule>
  </conditionalFormatting>
  <conditionalFormatting sqref="I28">
    <cfRule type="expression" dxfId="21" priority="618">
      <formula>ABS($I$44-$I$216)&gt;0.1</formula>
    </cfRule>
  </conditionalFormatting>
  <conditionalFormatting sqref="J28">
    <cfRule type="expression" dxfId="20" priority="619">
      <formula>ABS($J$44-$J$216)&gt;0.1</formula>
    </cfRule>
  </conditionalFormatting>
  <conditionalFormatting sqref="K28">
    <cfRule type="expression" dxfId="19" priority="620">
      <formula>ABS($K$44-$K$216)&gt;0.1</formula>
    </cfRule>
  </conditionalFormatting>
  <conditionalFormatting sqref="L28">
    <cfRule type="expression" dxfId="18" priority="621">
      <formula>ABS($L$44-$L$216)&gt;0.1</formula>
    </cfRule>
  </conditionalFormatting>
  <conditionalFormatting sqref="C32">
    <cfRule type="expression" dxfId="17" priority="642">
      <formula>ABS($C$47)-ABS($C$219)&gt;0.1</formula>
    </cfRule>
  </conditionalFormatting>
  <conditionalFormatting sqref="D32">
    <cfRule type="expression" dxfId="16" priority="643">
      <formula>ABS($D$47)-ABS($D$219)&gt;0.1</formula>
    </cfRule>
  </conditionalFormatting>
  <conditionalFormatting sqref="E32">
    <cfRule type="expression" dxfId="15" priority="644">
      <formula>ABS($E$47)-ABS($E$219)&gt;0.1</formula>
    </cfRule>
  </conditionalFormatting>
  <conditionalFormatting sqref="F32">
    <cfRule type="expression" dxfId="14" priority="645">
      <formula>ABS($F$47)-ABS($F$219)&gt;0.1</formula>
    </cfRule>
  </conditionalFormatting>
  <conditionalFormatting sqref="G32">
    <cfRule type="expression" dxfId="13" priority="646">
      <formula>ABS($G$47)-ABS($G$219)&gt;0.1</formula>
    </cfRule>
  </conditionalFormatting>
  <conditionalFormatting sqref="H32">
    <cfRule type="expression" dxfId="12" priority="647">
      <formula>ABS($H$47)-ABS($H$219)&gt;0.1</formula>
    </cfRule>
  </conditionalFormatting>
  <conditionalFormatting sqref="I32">
    <cfRule type="expression" dxfId="11" priority="648">
      <formula>ABS($I$47)-ABS($I$219)&gt;0.1</formula>
    </cfRule>
  </conditionalFormatting>
  <conditionalFormatting sqref="J32">
    <cfRule type="expression" dxfId="10" priority="649">
      <formula>ABS($J$47)-ABS($J$219)&gt;0.1</formula>
    </cfRule>
  </conditionalFormatting>
  <conditionalFormatting sqref="K32">
    <cfRule type="expression" dxfId="9" priority="650">
      <formula>ABS($K$47)-ABS($K$219)&gt;0.1</formula>
    </cfRule>
  </conditionalFormatting>
  <conditionalFormatting sqref="L32">
    <cfRule type="expression" dxfId="8" priority="651">
      <formula>ABS($L$47)-ABS($L$219)&gt;0.1</formula>
    </cfRule>
  </conditionalFormatting>
  <conditionalFormatting sqref="F34">
    <cfRule type="expression" dxfId="7" priority="665">
      <formula>ABS($F$62)-ABS($F$221)&gt;0.1</formula>
    </cfRule>
  </conditionalFormatting>
  <conditionalFormatting sqref="C28">
    <cfRule type="expression" dxfId="6" priority="672">
      <formula>ABS($C$44-$C$216)&gt;0.1</formula>
    </cfRule>
  </conditionalFormatting>
  <conditionalFormatting sqref="C27">
    <cfRule type="expression" dxfId="5" priority="6">
      <formula>$C$27&lt;&gt;$C$168</formula>
    </cfRule>
  </conditionalFormatting>
  <conditionalFormatting sqref="D27">
    <cfRule type="expression" dxfId="4" priority="5">
      <formula>$D$27&lt;&gt;$D$168</formula>
    </cfRule>
  </conditionalFormatting>
  <conditionalFormatting sqref="E27">
    <cfRule type="expression" dxfId="3" priority="4">
      <formula>$E$27&lt;&gt;$E$168</formula>
    </cfRule>
  </conditionalFormatting>
  <conditionalFormatting sqref="F27">
    <cfRule type="expression" dxfId="2" priority="3">
      <formula>$F$27&lt;&gt;$F$168</formula>
    </cfRule>
  </conditionalFormatting>
  <conditionalFormatting sqref="G27">
    <cfRule type="expression" dxfId="1" priority="2">
      <formula>$G$27&lt;&gt;$G$168</formula>
    </cfRule>
  </conditionalFormatting>
  <conditionalFormatting sqref="H27">
    <cfRule type="expression" dxfId="0" priority="1">
      <formula>$H$27&lt;&gt;$H$168</formula>
    </cfRule>
  </conditionalFormatting>
  <pageMargins left="0.23" right="0.17" top="0.27" bottom="0.21" header="0.21" footer="0.16"/>
  <pageSetup paperSize="9" orientation="landscape" verticalDpi="0" r:id="rId1"/>
  <ignoredErrors>
    <ignoredError sqref="D171 D175 E16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Лист3</vt:lpstr>
      <vt:lpstr>A</vt:lpstr>
      <vt:lpstr>AC</vt:lpstr>
      <vt:lpstr>alfa</vt:lpstr>
      <vt:lpstr>BC</vt:lpstr>
      <vt:lpstr>betta</vt:lpstr>
      <vt:lpstr>Ca</vt:lpstr>
      <vt:lpstr>Cab</vt:lpstr>
      <vt:lpstr>Cb</vt:lpstr>
      <vt:lpstr>Cg</vt:lpstr>
      <vt:lpstr>gamma</vt:lpstr>
      <vt:lpstr>M</vt:lpstr>
      <vt:lpstr>Ma</vt:lpstr>
      <vt:lpstr>Pa</vt:lpstr>
      <vt:lpstr>Pb</vt:lpstr>
      <vt:lpstr>q</vt:lpstr>
      <vt:lpstr>Qu</vt:lpstr>
      <vt:lpstr>Sa</vt:lpstr>
      <vt:lpstr>Sab</vt:lpstr>
      <vt:lpstr>Sb</vt:lpstr>
      <vt:lpstr>Sg</vt:lpstr>
      <vt:lpstr>Xa</vt:lpstr>
      <vt:lpstr>Xc</vt:lpstr>
      <vt:lpstr>Ya</vt:lpstr>
      <vt:lpstr>Yb</vt:lpstr>
      <vt:lpstr>Yc</vt:lpstr>
      <vt:lpstr>Лист1!м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hofa</dc:creator>
  <cp:lastModifiedBy>hofa</cp:lastModifiedBy>
  <cp:lastPrinted>2012-04-02T16:13:20Z</cp:lastPrinted>
  <dcterms:created xsi:type="dcterms:W3CDTF">2012-03-09T13:57:22Z</dcterms:created>
  <dcterms:modified xsi:type="dcterms:W3CDTF">2012-05-05T13:56:48Z</dcterms:modified>
</cp:coreProperties>
</file>