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BK\UNIVER\1\2015\"/>
    </mc:Choice>
  </mc:AlternateContent>
  <bookViews>
    <workbookView xWindow="0" yWindow="0" windowWidth="20496" windowHeight="9048"/>
  </bookViews>
  <sheets>
    <sheet name="оценки" sheetId="1" r:id="rId1"/>
    <sheet name="рейтинг" sheetId="8" r:id="rId2"/>
  </sheets>
  <definedNames>
    <definedName name="группы">рейтинг!$I$5:$K$9</definedName>
    <definedName name="рейтинг">рейтинг!$C$5:$F$86</definedName>
  </definedNames>
  <calcPr calcId="152511"/>
</workbook>
</file>

<file path=xl/calcChain.xml><?xml version="1.0" encoding="utf-8"?>
<calcChain xmlns="http://schemas.openxmlformats.org/spreadsheetml/2006/main">
  <c r="BD88" i="1" l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D74" i="1"/>
  <c r="BD75" i="1"/>
  <c r="BD76" i="1"/>
  <c r="BD77" i="1"/>
  <c r="BD78" i="1"/>
  <c r="BD79" i="1"/>
  <c r="BD80" i="1"/>
  <c r="BD81" i="1"/>
  <c r="BD82" i="1"/>
  <c r="BD83" i="1"/>
  <c r="BC74" i="1"/>
  <c r="BC75" i="1"/>
  <c r="BC76" i="1"/>
  <c r="BC77" i="1"/>
  <c r="BC78" i="1"/>
  <c r="BC79" i="1"/>
  <c r="BC80" i="1"/>
  <c r="BC81" i="1"/>
  <c r="BC82" i="1"/>
  <c r="BC83" i="1"/>
  <c r="BB74" i="1"/>
  <c r="BB75" i="1"/>
  <c r="BB76" i="1"/>
  <c r="BB77" i="1"/>
  <c r="BB78" i="1"/>
  <c r="BB79" i="1"/>
  <c r="BB80" i="1"/>
  <c r="BB81" i="1"/>
  <c r="BB82" i="1"/>
  <c r="BB83" i="1"/>
  <c r="BA74" i="1"/>
  <c r="BA75" i="1"/>
  <c r="BA76" i="1"/>
  <c r="BA77" i="1"/>
  <c r="BA78" i="1"/>
  <c r="BA79" i="1"/>
  <c r="BA80" i="1"/>
  <c r="BA81" i="1"/>
  <c r="BA82" i="1"/>
  <c r="BA83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27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87" i="1"/>
  <c r="AY74" i="1"/>
  <c r="AY75" i="1"/>
  <c r="AY76" i="1"/>
  <c r="AY77" i="1"/>
  <c r="AY78" i="1"/>
  <c r="AY79" i="1"/>
  <c r="AY80" i="1"/>
  <c r="AY81" i="1"/>
  <c r="AY82" i="1"/>
  <c r="AY83" i="1"/>
  <c r="AY73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46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7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5" i="1"/>
  <c r="AX74" i="1"/>
  <c r="AX75" i="1"/>
  <c r="AX76" i="1"/>
  <c r="AX77" i="1"/>
  <c r="AX78" i="1"/>
  <c r="AX79" i="1"/>
  <c r="AX80" i="1"/>
  <c r="AX81" i="1"/>
  <c r="AX82" i="1"/>
  <c r="AX83" i="1"/>
  <c r="AX73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27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W74" i="1"/>
  <c r="AW75" i="1"/>
  <c r="AW76" i="1"/>
  <c r="AW77" i="1"/>
  <c r="AW78" i="1"/>
  <c r="AW79" i="1"/>
  <c r="AW80" i="1"/>
  <c r="AW81" i="1"/>
  <c r="AW82" i="1"/>
  <c r="AW83" i="1"/>
  <c r="AW73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46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27" i="1"/>
  <c r="AW15" i="1"/>
  <c r="AW16" i="1"/>
  <c r="AW17" i="1"/>
  <c r="AW18" i="1"/>
  <c r="AW19" i="1"/>
  <c r="AW20" i="1"/>
  <c r="AW21" i="1"/>
  <c r="AW6" i="1"/>
  <c r="AW7" i="1"/>
  <c r="AW8" i="1"/>
  <c r="AW9" i="1"/>
  <c r="AW10" i="1"/>
  <c r="AW11" i="1"/>
  <c r="AW12" i="1"/>
  <c r="AW13" i="1"/>
  <c r="AW14" i="1"/>
  <c r="AW5" i="1"/>
  <c r="R33" i="1" l="1"/>
  <c r="H101" i="1" l="1"/>
  <c r="I101" i="1"/>
  <c r="I103" i="1" s="1"/>
  <c r="J101" i="1"/>
  <c r="K101" i="1"/>
  <c r="N101" i="1"/>
  <c r="O101" i="1"/>
  <c r="G101" i="1"/>
  <c r="H84" i="1"/>
  <c r="I84" i="1"/>
  <c r="J84" i="1"/>
  <c r="K84" i="1"/>
  <c r="AK84" i="1"/>
  <c r="N84" i="1"/>
  <c r="O84" i="1"/>
  <c r="G84" i="1"/>
  <c r="H70" i="1"/>
  <c r="I70" i="1"/>
  <c r="AV70" i="1" s="1"/>
  <c r="J70" i="1"/>
  <c r="AJ70" i="1" s="1"/>
  <c r="K70" i="1"/>
  <c r="AK70" i="1" s="1"/>
  <c r="N70" i="1"/>
  <c r="AM70" i="1"/>
  <c r="O70" i="1"/>
  <c r="AN70" i="1"/>
  <c r="G70" i="1"/>
  <c r="AT70" i="1" s="1"/>
  <c r="H42" i="1"/>
  <c r="I42" i="1"/>
  <c r="J42" i="1"/>
  <c r="K42" i="1"/>
  <c r="N42" i="1"/>
  <c r="N103" i="1" s="1"/>
  <c r="O42" i="1"/>
  <c r="G42" i="1"/>
  <c r="H23" i="1"/>
  <c r="I23" i="1"/>
  <c r="J23" i="1"/>
  <c r="K23" i="1"/>
  <c r="N23" i="1"/>
  <c r="O23" i="1"/>
  <c r="G23" i="1"/>
  <c r="I9" i="8"/>
  <c r="I5" i="8"/>
  <c r="I6" i="8"/>
  <c r="C45" i="1" s="1"/>
  <c r="I7" i="8"/>
  <c r="I8" i="8"/>
  <c r="D65" i="8"/>
  <c r="D52" i="8"/>
  <c r="D23" i="8"/>
  <c r="D51" i="8"/>
  <c r="D68" i="8"/>
  <c r="D49" i="8"/>
  <c r="D45" i="8"/>
  <c r="D59" i="8"/>
  <c r="D83" i="8"/>
  <c r="D78" i="8"/>
  <c r="D86" i="8"/>
  <c r="D40" i="8"/>
  <c r="D62" i="8"/>
  <c r="D71" i="8"/>
  <c r="D37" i="8"/>
  <c r="D6" i="8"/>
  <c r="D16" i="8"/>
  <c r="D13" i="8"/>
  <c r="D21" i="8"/>
  <c r="D57" i="8"/>
  <c r="D75" i="8"/>
  <c r="D50" i="8"/>
  <c r="D35" i="8"/>
  <c r="D48" i="8"/>
  <c r="D29" i="8"/>
  <c r="D33" i="8"/>
  <c r="D10" i="8"/>
  <c r="D22" i="8"/>
  <c r="D42" i="8"/>
  <c r="D14" i="8"/>
  <c r="D20" i="8"/>
  <c r="D18" i="8"/>
  <c r="D56" i="8"/>
  <c r="D25" i="8"/>
  <c r="D82" i="8"/>
  <c r="D53" i="8"/>
  <c r="D64" i="8"/>
  <c r="D46" i="8"/>
  <c r="D69" i="8"/>
  <c r="D55" i="8"/>
  <c r="D74" i="8"/>
  <c r="D30" i="8"/>
  <c r="D80" i="8"/>
  <c r="D7" i="8"/>
  <c r="D85" i="8"/>
  <c r="D26" i="8"/>
  <c r="D76" i="8"/>
  <c r="D58" i="8"/>
  <c r="D8" i="8"/>
  <c r="C33" i="8"/>
  <c r="C10" i="8"/>
  <c r="C22" i="8"/>
  <c r="C42" i="8"/>
  <c r="C14" i="8"/>
  <c r="C20" i="8"/>
  <c r="C18" i="8"/>
  <c r="C56" i="8"/>
  <c r="C25" i="8"/>
  <c r="C82" i="8"/>
  <c r="C53" i="8"/>
  <c r="C64" i="8"/>
  <c r="C46" i="8"/>
  <c r="C69" i="8"/>
  <c r="C55" i="8"/>
  <c r="C74" i="8"/>
  <c r="C30" i="8"/>
  <c r="C80" i="8"/>
  <c r="C7" i="8"/>
  <c r="C5" i="8"/>
  <c r="A34" i="1" s="1"/>
  <c r="C6" i="8"/>
  <c r="C8" i="8"/>
  <c r="C9" i="8"/>
  <c r="C11" i="8"/>
  <c r="C12" i="8"/>
  <c r="D5" i="8"/>
  <c r="L34" i="1"/>
  <c r="P34" i="1"/>
  <c r="Q34" i="1"/>
  <c r="R34" i="1"/>
  <c r="T24" i="1"/>
  <c r="S24" i="1"/>
  <c r="L75" i="1"/>
  <c r="P75" i="1"/>
  <c r="Q75" i="1"/>
  <c r="R75" i="1"/>
  <c r="L65" i="1"/>
  <c r="P65" i="1"/>
  <c r="Q65" i="1"/>
  <c r="R65" i="1"/>
  <c r="M65" i="1"/>
  <c r="L46" i="1"/>
  <c r="P46" i="1"/>
  <c r="Q46" i="1"/>
  <c r="R46" i="1"/>
  <c r="D9" i="8"/>
  <c r="L31" i="1"/>
  <c r="P31" i="1"/>
  <c r="Q31" i="1"/>
  <c r="R31" i="1"/>
  <c r="M31" i="1"/>
  <c r="L48" i="1"/>
  <c r="P48" i="1"/>
  <c r="Q48" i="1"/>
  <c r="R48" i="1"/>
  <c r="D11" i="8"/>
  <c r="L7" i="1"/>
  <c r="P7" i="1"/>
  <c r="Q7" i="1"/>
  <c r="R7" i="1"/>
  <c r="D12" i="8"/>
  <c r="L28" i="1"/>
  <c r="P28" i="1"/>
  <c r="Q28" i="1"/>
  <c r="R28" i="1"/>
  <c r="C13" i="8"/>
  <c r="L77" i="1"/>
  <c r="P77" i="1"/>
  <c r="Q77" i="1"/>
  <c r="R77" i="1"/>
  <c r="L51" i="1"/>
  <c r="P51" i="1"/>
  <c r="Q51" i="1"/>
  <c r="R51" i="1"/>
  <c r="C16" i="8"/>
  <c r="L76" i="1"/>
  <c r="P76" i="1"/>
  <c r="Q76" i="1"/>
  <c r="R76" i="1"/>
  <c r="C17" i="8"/>
  <c r="D17" i="8"/>
  <c r="L36" i="1"/>
  <c r="P36" i="1"/>
  <c r="Q36" i="1"/>
  <c r="R36" i="1"/>
  <c r="M36" i="1"/>
  <c r="L53" i="1"/>
  <c r="P53" i="1"/>
  <c r="Q53" i="1"/>
  <c r="R53" i="1"/>
  <c r="L52" i="1"/>
  <c r="P52" i="1"/>
  <c r="Q52" i="1"/>
  <c r="R52" i="1"/>
  <c r="C21" i="8"/>
  <c r="L78" i="1"/>
  <c r="P78" i="1"/>
  <c r="Q78" i="1"/>
  <c r="R78" i="1"/>
  <c r="L49" i="1"/>
  <c r="P49" i="1"/>
  <c r="Q49" i="1"/>
  <c r="R49" i="1"/>
  <c r="C23" i="8"/>
  <c r="L90" i="1"/>
  <c r="P90" i="1"/>
  <c r="Q90" i="1"/>
  <c r="R90" i="1"/>
  <c r="C24" i="8"/>
  <c r="D24" i="8"/>
  <c r="L17" i="1"/>
  <c r="P17" i="1"/>
  <c r="Q17" i="1"/>
  <c r="R17" i="1"/>
  <c r="M17" i="1"/>
  <c r="L55" i="1"/>
  <c r="P55" i="1"/>
  <c r="Q55" i="1"/>
  <c r="R55" i="1"/>
  <c r="C26" i="8"/>
  <c r="L67" i="1"/>
  <c r="P67" i="1"/>
  <c r="Q67" i="1"/>
  <c r="R67" i="1"/>
  <c r="C29" i="8"/>
  <c r="L73" i="1"/>
  <c r="P73" i="1"/>
  <c r="Q73" i="1"/>
  <c r="R73" i="1"/>
  <c r="L63" i="1"/>
  <c r="P63" i="1"/>
  <c r="Q63" i="1"/>
  <c r="R63" i="1"/>
  <c r="M63" i="1"/>
  <c r="C31" i="8"/>
  <c r="D31" i="8"/>
  <c r="L39" i="1"/>
  <c r="P39" i="1"/>
  <c r="Q39" i="1"/>
  <c r="R39" i="1"/>
  <c r="C32" i="8"/>
  <c r="D32" i="8"/>
  <c r="L6" i="1"/>
  <c r="P6" i="1"/>
  <c r="Q6" i="1"/>
  <c r="R6" i="1"/>
  <c r="M6" i="1"/>
  <c r="L47" i="1"/>
  <c r="P47" i="1"/>
  <c r="Q47" i="1"/>
  <c r="R47" i="1"/>
  <c r="C35" i="8"/>
  <c r="L82" i="1"/>
  <c r="P82" i="1"/>
  <c r="Q82" i="1"/>
  <c r="R82" i="1"/>
  <c r="M82" i="1"/>
  <c r="C36" i="8"/>
  <c r="D36" i="8"/>
  <c r="L19" i="1"/>
  <c r="P19" i="1"/>
  <c r="Q19" i="1"/>
  <c r="R19" i="1"/>
  <c r="C37" i="8"/>
  <c r="L74" i="1"/>
  <c r="P74" i="1"/>
  <c r="Q74" i="1"/>
  <c r="R74" i="1"/>
  <c r="C39" i="8"/>
  <c r="D39" i="8"/>
  <c r="L10" i="1"/>
  <c r="P10" i="1"/>
  <c r="Q10" i="1"/>
  <c r="R10" i="1"/>
  <c r="M10" i="1"/>
  <c r="C40" i="8"/>
  <c r="L99" i="1"/>
  <c r="P99" i="1"/>
  <c r="Q99" i="1"/>
  <c r="R99" i="1"/>
  <c r="M99" i="1"/>
  <c r="C41" i="8"/>
  <c r="D41" i="8"/>
  <c r="L21" i="1"/>
  <c r="P21" i="1"/>
  <c r="Q21" i="1"/>
  <c r="R21" i="1"/>
  <c r="L50" i="1"/>
  <c r="P50" i="1"/>
  <c r="Q50" i="1"/>
  <c r="R50" i="1"/>
  <c r="C19" i="8"/>
  <c r="D19" i="8"/>
  <c r="L13" i="1"/>
  <c r="P13" i="1"/>
  <c r="Q13" i="1"/>
  <c r="R13" i="1"/>
  <c r="M13" i="1"/>
  <c r="C15" i="8"/>
  <c r="D15" i="8"/>
  <c r="L8" i="1"/>
  <c r="P8" i="1"/>
  <c r="Q8" i="1"/>
  <c r="R8" i="1"/>
  <c r="M8" i="1"/>
  <c r="C45" i="8"/>
  <c r="L94" i="1"/>
  <c r="P94" i="1"/>
  <c r="Q94" i="1"/>
  <c r="R94" i="1"/>
  <c r="M94" i="1"/>
  <c r="L59" i="1"/>
  <c r="P59" i="1"/>
  <c r="Q59" i="1"/>
  <c r="R59" i="1"/>
  <c r="C27" i="8"/>
  <c r="D27" i="8"/>
  <c r="L38" i="1"/>
  <c r="P38" i="1"/>
  <c r="Q38" i="1"/>
  <c r="R38" i="1"/>
  <c r="C47" i="8"/>
  <c r="D47" i="8"/>
  <c r="L30" i="1"/>
  <c r="P30" i="1"/>
  <c r="Q30" i="1"/>
  <c r="R30" i="1"/>
  <c r="M30" i="1"/>
  <c r="C48" i="8"/>
  <c r="L83" i="1"/>
  <c r="P83" i="1"/>
  <c r="Q83" i="1"/>
  <c r="R83" i="1"/>
  <c r="M83" i="1"/>
  <c r="C49" i="8"/>
  <c r="L93" i="1"/>
  <c r="P93" i="1"/>
  <c r="Q93" i="1"/>
  <c r="R93" i="1"/>
  <c r="M93" i="1"/>
  <c r="C50" i="8"/>
  <c r="L81" i="1"/>
  <c r="P81" i="1"/>
  <c r="Q81" i="1"/>
  <c r="R81" i="1"/>
  <c r="M81" i="1"/>
  <c r="C52" i="8"/>
  <c r="L89" i="1"/>
  <c r="P89" i="1"/>
  <c r="Q89" i="1"/>
  <c r="R89" i="1"/>
  <c r="M89" i="1"/>
  <c r="C54" i="8"/>
  <c r="D54" i="8"/>
  <c r="L35" i="1"/>
  <c r="P35" i="1"/>
  <c r="Q35" i="1"/>
  <c r="R35" i="1"/>
  <c r="L57" i="1"/>
  <c r="P57" i="1"/>
  <c r="Q57" i="1"/>
  <c r="R57" i="1"/>
  <c r="C28" i="8"/>
  <c r="D28" i="8"/>
  <c r="L33" i="1"/>
  <c r="P33" i="1"/>
  <c r="Q33" i="1"/>
  <c r="P61" i="1"/>
  <c r="Q61" i="1"/>
  <c r="R61" i="1"/>
  <c r="L54" i="1"/>
  <c r="P54" i="1"/>
  <c r="Q54" i="1"/>
  <c r="R54" i="1"/>
  <c r="C57" i="8"/>
  <c r="L79" i="1"/>
  <c r="P79" i="1"/>
  <c r="Q79" i="1"/>
  <c r="R79" i="1"/>
  <c r="M79" i="1"/>
  <c r="C43" i="8"/>
  <c r="D43" i="8"/>
  <c r="L29" i="1"/>
  <c r="P29" i="1"/>
  <c r="Q29" i="1"/>
  <c r="R29" i="1"/>
  <c r="C51" i="8"/>
  <c r="L91" i="1"/>
  <c r="P91" i="1"/>
  <c r="Q91" i="1"/>
  <c r="R91" i="1"/>
  <c r="M91" i="1"/>
  <c r="F91" i="1" s="1"/>
  <c r="E51" i="8" s="1"/>
  <c r="C59" i="8"/>
  <c r="L95" i="1"/>
  <c r="P95" i="1"/>
  <c r="Q95" i="1"/>
  <c r="R95" i="1"/>
  <c r="M95" i="1"/>
  <c r="C62" i="8"/>
  <c r="L100" i="1"/>
  <c r="P100" i="1"/>
  <c r="Q100" i="1"/>
  <c r="R100" i="1"/>
  <c r="M100" i="1"/>
  <c r="L58" i="1"/>
  <c r="P58" i="1"/>
  <c r="Q58" i="1"/>
  <c r="R58" i="1"/>
  <c r="C38" i="8"/>
  <c r="D38" i="8"/>
  <c r="L9" i="1"/>
  <c r="P9" i="1"/>
  <c r="Q9" i="1"/>
  <c r="R9" i="1"/>
  <c r="M9" i="1"/>
  <c r="C34" i="8"/>
  <c r="D34" i="8"/>
  <c r="L20" i="1"/>
  <c r="P20" i="1"/>
  <c r="Q20" i="1"/>
  <c r="R20" i="1"/>
  <c r="M20" i="1"/>
  <c r="C61" i="8"/>
  <c r="D61" i="8"/>
  <c r="L41" i="1"/>
  <c r="P41" i="1"/>
  <c r="Q41" i="1"/>
  <c r="R41" i="1"/>
  <c r="M41" i="1"/>
  <c r="C68" i="8"/>
  <c r="L92" i="1"/>
  <c r="P92" i="1"/>
  <c r="Q92" i="1"/>
  <c r="R92" i="1"/>
  <c r="C58" i="8"/>
  <c r="L69" i="1"/>
  <c r="P69" i="1"/>
  <c r="Q69" i="1"/>
  <c r="R69" i="1"/>
  <c r="C71" i="8"/>
  <c r="L87" i="1"/>
  <c r="P87" i="1"/>
  <c r="Q87" i="1"/>
  <c r="R87" i="1"/>
  <c r="C44" i="8"/>
  <c r="D44" i="8"/>
  <c r="L5" i="1"/>
  <c r="P5" i="1"/>
  <c r="Q5" i="1"/>
  <c r="R5" i="1"/>
  <c r="C60" i="8"/>
  <c r="D60" i="8"/>
  <c r="L18" i="1"/>
  <c r="P18" i="1"/>
  <c r="Q18" i="1"/>
  <c r="R18" i="1"/>
  <c r="M18" i="1"/>
  <c r="L60" i="1"/>
  <c r="P60" i="1"/>
  <c r="Q60" i="1"/>
  <c r="R60" i="1"/>
  <c r="C72" i="8"/>
  <c r="D72" i="8"/>
  <c r="L14" i="1"/>
  <c r="P14" i="1"/>
  <c r="Q14" i="1"/>
  <c r="R14" i="1"/>
  <c r="M14" i="1"/>
  <c r="C63" i="8"/>
  <c r="D63" i="8"/>
  <c r="L16" i="1"/>
  <c r="P16" i="1"/>
  <c r="Q16" i="1"/>
  <c r="R16" i="1"/>
  <c r="C66" i="8"/>
  <c r="D66" i="8"/>
  <c r="L27" i="1"/>
  <c r="P27" i="1"/>
  <c r="Q27" i="1"/>
  <c r="R27" i="1"/>
  <c r="C65" i="8"/>
  <c r="L88" i="1"/>
  <c r="P88" i="1"/>
  <c r="Q88" i="1"/>
  <c r="R88" i="1"/>
  <c r="C73" i="8"/>
  <c r="D73" i="8"/>
  <c r="L37" i="1"/>
  <c r="P37" i="1"/>
  <c r="Q37" i="1"/>
  <c r="R37" i="1"/>
  <c r="C75" i="8"/>
  <c r="L80" i="1"/>
  <c r="P80" i="1"/>
  <c r="Q80" i="1"/>
  <c r="R80" i="1"/>
  <c r="C67" i="8"/>
  <c r="D67" i="8"/>
  <c r="L12" i="1"/>
  <c r="P12" i="1"/>
  <c r="Q12" i="1"/>
  <c r="R12" i="1"/>
  <c r="M12" i="1"/>
  <c r="C70" i="8"/>
  <c r="D70" i="8"/>
  <c r="L32" i="1"/>
  <c r="P32" i="1"/>
  <c r="Q32" i="1"/>
  <c r="R32" i="1"/>
  <c r="C76" i="8"/>
  <c r="L68" i="1"/>
  <c r="P68" i="1"/>
  <c r="Q68" i="1"/>
  <c r="R68" i="1"/>
  <c r="C78" i="8"/>
  <c r="L97" i="1"/>
  <c r="P97" i="1"/>
  <c r="Q97" i="1"/>
  <c r="R97" i="1"/>
  <c r="L62" i="1"/>
  <c r="P62" i="1"/>
  <c r="Q62" i="1"/>
  <c r="R62" i="1"/>
  <c r="L64" i="1"/>
  <c r="P64" i="1"/>
  <c r="Q64" i="1"/>
  <c r="R64" i="1"/>
  <c r="M64" i="1"/>
  <c r="C81" i="8"/>
  <c r="D81" i="8"/>
  <c r="L11" i="1"/>
  <c r="P11" i="1"/>
  <c r="Q11" i="1"/>
  <c r="R11" i="1"/>
  <c r="C79" i="8"/>
  <c r="D79" i="8"/>
  <c r="L40" i="1"/>
  <c r="P40" i="1"/>
  <c r="Q40" i="1"/>
  <c r="R40" i="1"/>
  <c r="M40" i="1"/>
  <c r="C77" i="8"/>
  <c r="D77" i="8"/>
  <c r="L15" i="1"/>
  <c r="P15" i="1"/>
  <c r="Q15" i="1"/>
  <c r="R15" i="1"/>
  <c r="L56" i="1"/>
  <c r="P56" i="1"/>
  <c r="Q56" i="1"/>
  <c r="R56" i="1"/>
  <c r="C83" i="8"/>
  <c r="L96" i="1"/>
  <c r="P96" i="1"/>
  <c r="Q96" i="1"/>
  <c r="R96" i="1"/>
  <c r="M96" i="1"/>
  <c r="C84" i="8"/>
  <c r="D84" i="8"/>
  <c r="L22" i="1"/>
  <c r="P22" i="1"/>
  <c r="Q22" i="1"/>
  <c r="R22" i="1"/>
  <c r="C85" i="8"/>
  <c r="A59" i="1" s="1"/>
  <c r="L66" i="1"/>
  <c r="P66" i="1"/>
  <c r="Q66" i="1"/>
  <c r="R66" i="1"/>
  <c r="C86" i="8"/>
  <c r="L98" i="1"/>
  <c r="P98" i="1"/>
  <c r="Q98" i="1"/>
  <c r="R98" i="1"/>
  <c r="AL88" i="1"/>
  <c r="AJ88" i="1"/>
  <c r="AK88" i="1"/>
  <c r="AQ88" i="1" s="1"/>
  <c r="AX89" i="1"/>
  <c r="AL92" i="1"/>
  <c r="AL93" i="1"/>
  <c r="AF93" i="1" s="1"/>
  <c r="B93" i="1" s="1"/>
  <c r="AX99" i="1"/>
  <c r="AL100" i="1"/>
  <c r="AF100" i="1" s="1"/>
  <c r="B100" i="1" s="1"/>
  <c r="AL78" i="1"/>
  <c r="AG78" i="1"/>
  <c r="AH78" i="1"/>
  <c r="AI78" i="1"/>
  <c r="AJ78" i="1"/>
  <c r="AK78" i="1"/>
  <c r="AM78" i="1"/>
  <c r="AN78" i="1"/>
  <c r="AO78" i="1" s="1"/>
  <c r="AJ83" i="1"/>
  <c r="AK83" i="1"/>
  <c r="AG83" i="1"/>
  <c r="AH83" i="1"/>
  <c r="AI83" i="1"/>
  <c r="AM83" i="1"/>
  <c r="AO83" i="1" s="1"/>
  <c r="AN83" i="1"/>
  <c r="AL51" i="1"/>
  <c r="AL54" i="1"/>
  <c r="AL56" i="1"/>
  <c r="AJ58" i="1"/>
  <c r="AK58" i="1"/>
  <c r="AL60" i="1"/>
  <c r="AQ60" i="1" s="1"/>
  <c r="AL61" i="1"/>
  <c r="AL62" i="1"/>
  <c r="AQ62" i="1" s="1"/>
  <c r="AL66" i="1"/>
  <c r="AL67" i="1"/>
  <c r="AL68" i="1"/>
  <c r="AL46" i="1"/>
  <c r="AG46" i="1"/>
  <c r="AH46" i="1"/>
  <c r="AI46" i="1"/>
  <c r="AJ46" i="1"/>
  <c r="AK46" i="1"/>
  <c r="AM46" i="1"/>
  <c r="AN46" i="1"/>
  <c r="AO46" i="1"/>
  <c r="AJ29" i="1"/>
  <c r="AK29" i="1"/>
  <c r="AJ30" i="1"/>
  <c r="AK30" i="1"/>
  <c r="AL32" i="1"/>
  <c r="AL34" i="1"/>
  <c r="AL37" i="1"/>
  <c r="AG37" i="1"/>
  <c r="AH37" i="1"/>
  <c r="AI37" i="1"/>
  <c r="AJ37" i="1"/>
  <c r="AK37" i="1"/>
  <c r="AQ37" i="1" s="1"/>
  <c r="AM37" i="1"/>
  <c r="AN37" i="1"/>
  <c r="AO37" i="1" s="1"/>
  <c r="AL38" i="1"/>
  <c r="AL8" i="1"/>
  <c r="AQ8" i="1" s="1"/>
  <c r="AJ8" i="1"/>
  <c r="AG8" i="1"/>
  <c r="AH8" i="1"/>
  <c r="AI8" i="1"/>
  <c r="AI24" i="1" s="1"/>
  <c r="AK8" i="1"/>
  <c r="AM8" i="1"/>
  <c r="AO8" i="1" s="1"/>
  <c r="AN8" i="1"/>
  <c r="AF8" i="1"/>
  <c r="B8" i="1" s="1"/>
  <c r="AL9" i="1"/>
  <c r="AL11" i="1"/>
  <c r="AL19" i="1"/>
  <c r="AL21" i="1"/>
  <c r="AL22" i="1"/>
  <c r="AJ22" i="1"/>
  <c r="AF22" i="1" s="1"/>
  <c r="B22" i="1" s="1"/>
  <c r="AK22" i="1"/>
  <c r="AQ22" i="1"/>
  <c r="AG79" i="1"/>
  <c r="AH79" i="1"/>
  <c r="AI79" i="1"/>
  <c r="AJ79" i="1"/>
  <c r="AK79" i="1"/>
  <c r="AG80" i="1"/>
  <c r="AH80" i="1"/>
  <c r="AI80" i="1"/>
  <c r="AJ80" i="1"/>
  <c r="AK80" i="1"/>
  <c r="AM80" i="1"/>
  <c r="AN80" i="1"/>
  <c r="AO80" i="1" s="1"/>
  <c r="AG81" i="1"/>
  <c r="AH81" i="1"/>
  <c r="AP81" i="1" s="1"/>
  <c r="AI81" i="1"/>
  <c r="AJ81" i="1"/>
  <c r="AK81" i="1"/>
  <c r="AG82" i="1"/>
  <c r="AH82" i="1"/>
  <c r="AI82" i="1"/>
  <c r="AJ82" i="1"/>
  <c r="AK82" i="1"/>
  <c r="AL82" i="1"/>
  <c r="AG34" i="1"/>
  <c r="AH34" i="1"/>
  <c r="AI34" i="1"/>
  <c r="AJ34" i="1"/>
  <c r="AK34" i="1"/>
  <c r="AQ34" i="1" s="1"/>
  <c r="AG35" i="1"/>
  <c r="AH35" i="1"/>
  <c r="AI35" i="1"/>
  <c r="AP35" i="1"/>
  <c r="AJ35" i="1"/>
  <c r="AK35" i="1"/>
  <c r="AL35" i="1"/>
  <c r="AQ35" i="1"/>
  <c r="AG36" i="1"/>
  <c r="AH36" i="1"/>
  <c r="AP36" i="1" s="1"/>
  <c r="AI36" i="1"/>
  <c r="AJ36" i="1"/>
  <c r="AK36" i="1"/>
  <c r="AP37" i="1"/>
  <c r="AR37" i="1" s="1"/>
  <c r="AS37" i="1"/>
  <c r="AB37" i="1" s="1"/>
  <c r="AG38" i="1"/>
  <c r="AH38" i="1"/>
  <c r="AI38" i="1"/>
  <c r="AJ38" i="1"/>
  <c r="AK38" i="1"/>
  <c r="AQ38" i="1" s="1"/>
  <c r="AM38" i="1"/>
  <c r="AN38" i="1"/>
  <c r="AO38" i="1" s="1"/>
  <c r="AG39" i="1"/>
  <c r="AH39" i="1"/>
  <c r="AI39" i="1"/>
  <c r="AJ39" i="1"/>
  <c r="AK39" i="1"/>
  <c r="AL39" i="1"/>
  <c r="AG40" i="1"/>
  <c r="AH40" i="1"/>
  <c r="AI40" i="1"/>
  <c r="AJ40" i="1"/>
  <c r="AK40" i="1"/>
  <c r="AG41" i="1"/>
  <c r="AH41" i="1"/>
  <c r="AP41" i="1" s="1"/>
  <c r="AI41" i="1"/>
  <c r="AJ41" i="1"/>
  <c r="AK41" i="1"/>
  <c r="AM41" i="1"/>
  <c r="AN41" i="1"/>
  <c r="B42" i="1"/>
  <c r="AD6" i="1"/>
  <c r="AD7" i="1"/>
  <c r="AW100" i="1"/>
  <c r="AV100" i="1"/>
  <c r="AU100" i="1"/>
  <c r="AT100" i="1"/>
  <c r="AN100" i="1"/>
  <c r="AG100" i="1"/>
  <c r="AH100" i="1"/>
  <c r="AI100" i="1"/>
  <c r="AJ100" i="1"/>
  <c r="AK100" i="1"/>
  <c r="AM100" i="1"/>
  <c r="AW99" i="1"/>
  <c r="AV99" i="1"/>
  <c r="AU99" i="1"/>
  <c r="AT99" i="1"/>
  <c r="AN99" i="1"/>
  <c r="AM99" i="1"/>
  <c r="AK99" i="1"/>
  <c r="AJ99" i="1"/>
  <c r="AI99" i="1"/>
  <c r="AH99" i="1"/>
  <c r="AG99" i="1"/>
  <c r="AD43" i="1"/>
  <c r="AG53" i="1"/>
  <c r="AH53" i="1"/>
  <c r="AI53" i="1"/>
  <c r="AJ53" i="1"/>
  <c r="AK53" i="1"/>
  <c r="AM53" i="1"/>
  <c r="AN53" i="1"/>
  <c r="AO53" i="1" s="1"/>
  <c r="AG47" i="1"/>
  <c r="AH47" i="1"/>
  <c r="AI47" i="1"/>
  <c r="AJ47" i="1"/>
  <c r="AK47" i="1"/>
  <c r="AM47" i="1"/>
  <c r="AN47" i="1"/>
  <c r="AG48" i="1"/>
  <c r="AH48" i="1"/>
  <c r="AI48" i="1"/>
  <c r="AJ48" i="1"/>
  <c r="AK48" i="1"/>
  <c r="AM48" i="1"/>
  <c r="AN48" i="1"/>
  <c r="AG49" i="1"/>
  <c r="AH49" i="1"/>
  <c r="AI49" i="1"/>
  <c r="AJ49" i="1"/>
  <c r="AK49" i="1"/>
  <c r="AM49" i="1"/>
  <c r="AN49" i="1"/>
  <c r="AG50" i="1"/>
  <c r="AH50" i="1"/>
  <c r="AI50" i="1"/>
  <c r="AJ50" i="1"/>
  <c r="AK50" i="1"/>
  <c r="AM50" i="1"/>
  <c r="AN50" i="1"/>
  <c r="AG51" i="1"/>
  <c r="AH51" i="1"/>
  <c r="AI51" i="1"/>
  <c r="AJ51" i="1"/>
  <c r="AK51" i="1"/>
  <c r="AM51" i="1"/>
  <c r="AN51" i="1"/>
  <c r="AG52" i="1"/>
  <c r="AH52" i="1"/>
  <c r="AI52" i="1"/>
  <c r="AJ52" i="1"/>
  <c r="AK52" i="1"/>
  <c r="AM52" i="1"/>
  <c r="AN52" i="1"/>
  <c r="AO52" i="1" s="1"/>
  <c r="AT53" i="1"/>
  <c r="AU53" i="1"/>
  <c r="AV53" i="1"/>
  <c r="AT83" i="1"/>
  <c r="AU83" i="1"/>
  <c r="AV83" i="1"/>
  <c r="AG84" i="1"/>
  <c r="AM84" i="1"/>
  <c r="AT84" i="1"/>
  <c r="AM79" i="1"/>
  <c r="AN79" i="1"/>
  <c r="AT79" i="1"/>
  <c r="AU79" i="1"/>
  <c r="AV79" i="1"/>
  <c r="AT80" i="1"/>
  <c r="AU80" i="1"/>
  <c r="AV80" i="1"/>
  <c r="AM81" i="1"/>
  <c r="AO81" i="1" s="1"/>
  <c r="AN81" i="1"/>
  <c r="AT81" i="1"/>
  <c r="AU81" i="1"/>
  <c r="AV81" i="1"/>
  <c r="AM82" i="1"/>
  <c r="AO82" i="1" s="1"/>
  <c r="AN82" i="1"/>
  <c r="AT82" i="1"/>
  <c r="AU82" i="1"/>
  <c r="AV82" i="1"/>
  <c r="AG55" i="1"/>
  <c r="AH55" i="1"/>
  <c r="AI55" i="1"/>
  <c r="AJ55" i="1"/>
  <c r="AK55" i="1"/>
  <c r="AM55" i="1"/>
  <c r="AN55" i="1"/>
  <c r="AT55" i="1"/>
  <c r="AU55" i="1"/>
  <c r="AV55" i="1"/>
  <c r="AG56" i="1"/>
  <c r="AH56" i="1"/>
  <c r="AI56" i="1"/>
  <c r="AJ56" i="1"/>
  <c r="AQ56" i="1" s="1"/>
  <c r="AK56" i="1"/>
  <c r="AM56" i="1"/>
  <c r="AN56" i="1"/>
  <c r="AO56" i="1"/>
  <c r="AT56" i="1"/>
  <c r="AU56" i="1"/>
  <c r="AV56" i="1"/>
  <c r="AG57" i="1"/>
  <c r="AH57" i="1"/>
  <c r="AI57" i="1"/>
  <c r="AJ57" i="1"/>
  <c r="AK57" i="1"/>
  <c r="AM57" i="1"/>
  <c r="AN57" i="1"/>
  <c r="AT57" i="1"/>
  <c r="AU57" i="1"/>
  <c r="AV57" i="1"/>
  <c r="AG58" i="1"/>
  <c r="AH58" i="1"/>
  <c r="AI58" i="1"/>
  <c r="AM58" i="1"/>
  <c r="AN58" i="1"/>
  <c r="AT58" i="1"/>
  <c r="AU58" i="1"/>
  <c r="AV58" i="1"/>
  <c r="AG59" i="1"/>
  <c r="AH59" i="1"/>
  <c r="AI59" i="1"/>
  <c r="AJ59" i="1"/>
  <c r="AK59" i="1"/>
  <c r="AM59" i="1"/>
  <c r="AN59" i="1"/>
  <c r="AO59" i="1" s="1"/>
  <c r="AT59" i="1"/>
  <c r="AU59" i="1"/>
  <c r="AV59" i="1"/>
  <c r="AG60" i="1"/>
  <c r="AH60" i="1"/>
  <c r="AI60" i="1"/>
  <c r="AJ60" i="1"/>
  <c r="AK60" i="1"/>
  <c r="AM60" i="1"/>
  <c r="AN60" i="1"/>
  <c r="AO60" i="1" s="1"/>
  <c r="AT60" i="1"/>
  <c r="AU60" i="1"/>
  <c r="AV60" i="1"/>
  <c r="AG61" i="1"/>
  <c r="AH61" i="1"/>
  <c r="AI61" i="1"/>
  <c r="AJ61" i="1"/>
  <c r="AK61" i="1"/>
  <c r="AQ61" i="1" s="1"/>
  <c r="AM61" i="1"/>
  <c r="AN61" i="1"/>
  <c r="AO61" i="1" s="1"/>
  <c r="AT61" i="1"/>
  <c r="AU61" i="1"/>
  <c r="AV61" i="1"/>
  <c r="AG62" i="1"/>
  <c r="AH62" i="1"/>
  <c r="AI62" i="1"/>
  <c r="AJ62" i="1"/>
  <c r="AK62" i="1"/>
  <c r="AM62" i="1"/>
  <c r="AN62" i="1"/>
  <c r="AT62" i="1"/>
  <c r="AU62" i="1"/>
  <c r="AV62" i="1"/>
  <c r="AG63" i="1"/>
  <c r="AH63" i="1"/>
  <c r="AI63" i="1"/>
  <c r="AJ63" i="1"/>
  <c r="AK63" i="1"/>
  <c r="AM63" i="1"/>
  <c r="AN63" i="1"/>
  <c r="AO63" i="1" s="1"/>
  <c r="AT63" i="1"/>
  <c r="AU63" i="1"/>
  <c r="AV63" i="1"/>
  <c r="AG64" i="1"/>
  <c r="AH64" i="1"/>
  <c r="AI64" i="1"/>
  <c r="AJ64" i="1"/>
  <c r="AK64" i="1"/>
  <c r="AM64" i="1"/>
  <c r="AN64" i="1"/>
  <c r="AO64" i="1" s="1"/>
  <c r="AT64" i="1"/>
  <c r="AU64" i="1"/>
  <c r="AV64" i="1"/>
  <c r="AG65" i="1"/>
  <c r="AH65" i="1"/>
  <c r="AI65" i="1"/>
  <c r="AJ65" i="1"/>
  <c r="AK65" i="1"/>
  <c r="AM65" i="1"/>
  <c r="AN65" i="1"/>
  <c r="AO65" i="1" s="1"/>
  <c r="AT65" i="1"/>
  <c r="AU65" i="1"/>
  <c r="AV65" i="1"/>
  <c r="AG66" i="1"/>
  <c r="AH66" i="1"/>
  <c r="AI66" i="1"/>
  <c r="AJ66" i="1"/>
  <c r="AK66" i="1"/>
  <c r="AM66" i="1"/>
  <c r="AN66" i="1"/>
  <c r="AO66" i="1" s="1"/>
  <c r="AT66" i="1"/>
  <c r="AU66" i="1"/>
  <c r="AV66" i="1"/>
  <c r="AG67" i="1"/>
  <c r="AH67" i="1"/>
  <c r="AI67" i="1"/>
  <c r="AJ67" i="1"/>
  <c r="AK67" i="1"/>
  <c r="AM67" i="1"/>
  <c r="AN67" i="1"/>
  <c r="AT67" i="1"/>
  <c r="AU67" i="1"/>
  <c r="AV67" i="1"/>
  <c r="AG68" i="1"/>
  <c r="AH68" i="1"/>
  <c r="AI68" i="1"/>
  <c r="AJ68" i="1"/>
  <c r="AK68" i="1"/>
  <c r="AQ68" i="1" s="1"/>
  <c r="AM68" i="1"/>
  <c r="AN68" i="1"/>
  <c r="AT68" i="1"/>
  <c r="AU68" i="1"/>
  <c r="AV68" i="1"/>
  <c r="AG69" i="1"/>
  <c r="AH69" i="1"/>
  <c r="AI69" i="1"/>
  <c r="AJ69" i="1"/>
  <c r="AK69" i="1"/>
  <c r="AM69" i="1"/>
  <c r="AN69" i="1"/>
  <c r="AO69" i="1" s="1"/>
  <c r="AT69" i="1"/>
  <c r="AU69" i="1"/>
  <c r="AV69" i="1"/>
  <c r="AI70" i="1"/>
  <c r="AM34" i="1"/>
  <c r="AN34" i="1"/>
  <c r="AO34" i="1" s="1"/>
  <c r="AT34" i="1"/>
  <c r="AT27" i="1"/>
  <c r="AT28" i="1"/>
  <c r="AT29" i="1"/>
  <c r="AT30" i="1"/>
  <c r="AT31" i="1"/>
  <c r="AT32" i="1"/>
  <c r="AT33" i="1"/>
  <c r="AT35" i="1"/>
  <c r="AT36" i="1"/>
  <c r="AT37" i="1"/>
  <c r="AT38" i="1"/>
  <c r="AT39" i="1"/>
  <c r="AT40" i="1"/>
  <c r="AT41" i="1"/>
  <c r="AT43" i="1"/>
  <c r="AU34" i="1"/>
  <c r="AV34" i="1"/>
  <c r="AM35" i="1"/>
  <c r="AN35" i="1"/>
  <c r="AU35" i="1"/>
  <c r="AV35" i="1"/>
  <c r="AM36" i="1"/>
  <c r="AN36" i="1"/>
  <c r="AO36" i="1" s="1"/>
  <c r="AU36" i="1"/>
  <c r="AV36" i="1"/>
  <c r="AU37" i="1"/>
  <c r="AV37" i="1"/>
  <c r="AU38" i="1"/>
  <c r="AV38" i="1"/>
  <c r="AM39" i="1"/>
  <c r="AN39" i="1"/>
  <c r="AG27" i="1"/>
  <c r="AH27" i="1"/>
  <c r="AI27" i="1"/>
  <c r="AJ27" i="1"/>
  <c r="AK27" i="1"/>
  <c r="AL27" i="1"/>
  <c r="AM27" i="1"/>
  <c r="AO27" i="1" s="1"/>
  <c r="AN27" i="1"/>
  <c r="AJ28" i="1"/>
  <c r="AJ31" i="1"/>
  <c r="AJ32" i="1"/>
  <c r="AJ33" i="1"/>
  <c r="AJ43" i="1"/>
  <c r="AG28" i="1"/>
  <c r="AH28" i="1"/>
  <c r="AH29" i="1"/>
  <c r="AH30" i="1"/>
  <c r="AH31" i="1"/>
  <c r="AH32" i="1"/>
  <c r="AH33" i="1"/>
  <c r="AH43" i="1"/>
  <c r="AI28" i="1"/>
  <c r="AK28" i="1"/>
  <c r="AM28" i="1"/>
  <c r="AN28" i="1"/>
  <c r="AO28" i="1" s="1"/>
  <c r="AG29" i="1"/>
  <c r="AI29" i="1"/>
  <c r="AM29" i="1"/>
  <c r="AO29" i="1" s="1"/>
  <c r="AN29" i="1"/>
  <c r="AG30" i="1"/>
  <c r="AP30" i="1" s="1"/>
  <c r="AI30" i="1"/>
  <c r="AM30" i="1"/>
  <c r="AN30" i="1"/>
  <c r="AO30" i="1"/>
  <c r="AG31" i="1"/>
  <c r="AI31" i="1"/>
  <c r="AK31" i="1"/>
  <c r="AM31" i="1"/>
  <c r="AO31" i="1" s="1"/>
  <c r="AN31" i="1"/>
  <c r="AN32" i="1"/>
  <c r="AN44" i="1" s="1"/>
  <c r="AN33" i="1"/>
  <c r="AN40" i="1"/>
  <c r="AN43" i="1"/>
  <c r="AG32" i="1"/>
  <c r="AP32" i="1" s="1"/>
  <c r="AI32" i="1"/>
  <c r="AK32" i="1"/>
  <c r="AM32" i="1"/>
  <c r="AO32" i="1"/>
  <c r="AG33" i="1"/>
  <c r="AI33" i="1"/>
  <c r="AP33" i="1" s="1"/>
  <c r="AR33" i="1" s="1"/>
  <c r="AI43" i="1"/>
  <c r="AK33" i="1"/>
  <c r="AM33" i="1"/>
  <c r="AO33" i="1" s="1"/>
  <c r="AM40" i="1"/>
  <c r="AG43" i="1"/>
  <c r="AP43" i="1" s="1"/>
  <c r="AK43" i="1"/>
  <c r="AL43" i="1"/>
  <c r="AM43" i="1"/>
  <c r="AO43" i="1"/>
  <c r="AU39" i="1"/>
  <c r="AV39" i="1"/>
  <c r="AU40" i="1"/>
  <c r="AV40" i="1"/>
  <c r="AU41" i="1"/>
  <c r="AV41" i="1"/>
  <c r="AU43" i="1"/>
  <c r="AV43" i="1"/>
  <c r="AW43" i="1"/>
  <c r="AG14" i="1"/>
  <c r="AH14" i="1"/>
  <c r="AI14" i="1"/>
  <c r="AJ14" i="1"/>
  <c r="AK14" i="1"/>
  <c r="AM14" i="1"/>
  <c r="AN14" i="1"/>
  <c r="AT14" i="1"/>
  <c r="AT24" i="1" s="1"/>
  <c r="AU14" i="1"/>
  <c r="AV14" i="1"/>
  <c r="AV24" i="1" s="1"/>
  <c r="AW22" i="1"/>
  <c r="AG15" i="1"/>
  <c r="AH15" i="1"/>
  <c r="AI15" i="1"/>
  <c r="AJ15" i="1"/>
  <c r="AK15" i="1"/>
  <c r="AL15" i="1"/>
  <c r="AM15" i="1"/>
  <c r="AN15" i="1"/>
  <c r="AO15" i="1" s="1"/>
  <c r="AT15" i="1"/>
  <c r="AT5" i="1"/>
  <c r="AT6" i="1"/>
  <c r="AT7" i="1"/>
  <c r="AT8" i="1"/>
  <c r="AT9" i="1"/>
  <c r="AT10" i="1"/>
  <c r="AT11" i="1"/>
  <c r="AT12" i="1"/>
  <c r="AT13" i="1"/>
  <c r="AT16" i="1"/>
  <c r="AT17" i="1"/>
  <c r="AT18" i="1"/>
  <c r="AT19" i="1"/>
  <c r="AT20" i="1"/>
  <c r="AT21" i="1"/>
  <c r="AT22" i="1"/>
  <c r="AU15" i="1"/>
  <c r="AV15" i="1"/>
  <c r="AG16" i="1"/>
  <c r="AH16" i="1"/>
  <c r="AI16" i="1"/>
  <c r="AJ16" i="1"/>
  <c r="AK16" i="1"/>
  <c r="AM16" i="1"/>
  <c r="AN16" i="1"/>
  <c r="AO16" i="1" s="1"/>
  <c r="AG5" i="1"/>
  <c r="AH5" i="1"/>
  <c r="AI5" i="1"/>
  <c r="AJ5" i="1"/>
  <c r="AK5" i="1"/>
  <c r="AK6" i="1"/>
  <c r="AK7" i="1"/>
  <c r="AK9" i="1"/>
  <c r="AK10" i="1"/>
  <c r="AK11" i="1"/>
  <c r="AK12" i="1"/>
  <c r="AK13" i="1"/>
  <c r="AK17" i="1"/>
  <c r="AK18" i="1"/>
  <c r="AK19" i="1"/>
  <c r="AK20" i="1"/>
  <c r="AK21" i="1"/>
  <c r="AF21" i="1" s="1"/>
  <c r="AM5" i="1"/>
  <c r="AN5" i="1"/>
  <c r="AG6" i="1"/>
  <c r="AH6" i="1"/>
  <c r="AI6" i="1"/>
  <c r="AJ6" i="1"/>
  <c r="AJ7" i="1"/>
  <c r="AJ9" i="1"/>
  <c r="AJ10" i="1"/>
  <c r="AJ11" i="1"/>
  <c r="AJ12" i="1"/>
  <c r="AJ13" i="1"/>
  <c r="AJ17" i="1"/>
  <c r="AJ18" i="1"/>
  <c r="AJ19" i="1"/>
  <c r="AJ20" i="1"/>
  <c r="AJ21" i="1"/>
  <c r="AM6" i="1"/>
  <c r="AN6" i="1"/>
  <c r="AO6" i="1"/>
  <c r="AG7" i="1"/>
  <c r="AH7" i="1"/>
  <c r="AI7" i="1"/>
  <c r="AP7" i="1"/>
  <c r="AL7" i="1"/>
  <c r="AQ7" i="1"/>
  <c r="AM7" i="1"/>
  <c r="AN7" i="1"/>
  <c r="AO7" i="1" s="1"/>
  <c r="AG9" i="1"/>
  <c r="AH9" i="1"/>
  <c r="AI9" i="1"/>
  <c r="AM9" i="1"/>
  <c r="AN9" i="1"/>
  <c r="AO9" i="1"/>
  <c r="AG10" i="1"/>
  <c r="AH10" i="1"/>
  <c r="AI10" i="1"/>
  <c r="AM10" i="1"/>
  <c r="AN10" i="1"/>
  <c r="AO10" i="1"/>
  <c r="AG11" i="1"/>
  <c r="AH11" i="1"/>
  <c r="AP11" i="1" s="1"/>
  <c r="AI11" i="1"/>
  <c r="AM11" i="1"/>
  <c r="AO11" i="1" s="1"/>
  <c r="AN11" i="1"/>
  <c r="AG12" i="1"/>
  <c r="AH12" i="1"/>
  <c r="AI12" i="1"/>
  <c r="AM12" i="1"/>
  <c r="AN12" i="1"/>
  <c r="AO12" i="1"/>
  <c r="AG13" i="1"/>
  <c r="AH13" i="1"/>
  <c r="AI13" i="1"/>
  <c r="AM13" i="1"/>
  <c r="AO13" i="1" s="1"/>
  <c r="AN13" i="1"/>
  <c r="AG17" i="1"/>
  <c r="AH17" i="1"/>
  <c r="AI17" i="1"/>
  <c r="AM17" i="1"/>
  <c r="AN17" i="1"/>
  <c r="AO17" i="1" s="1"/>
  <c r="AG18" i="1"/>
  <c r="AH18" i="1"/>
  <c r="AI18" i="1"/>
  <c r="AM18" i="1"/>
  <c r="AN18" i="1"/>
  <c r="AG19" i="1"/>
  <c r="AH19" i="1"/>
  <c r="AI19" i="1"/>
  <c r="AM19" i="1"/>
  <c r="AN19" i="1"/>
  <c r="AG20" i="1"/>
  <c r="AH20" i="1"/>
  <c r="AI20" i="1"/>
  <c r="AM20" i="1"/>
  <c r="AO20" i="1" s="1"/>
  <c r="AN20" i="1"/>
  <c r="AG21" i="1"/>
  <c r="AH21" i="1"/>
  <c r="AI21" i="1"/>
  <c r="AM21" i="1"/>
  <c r="AN21" i="1"/>
  <c r="AG22" i="1"/>
  <c r="AH22" i="1"/>
  <c r="AI22" i="1"/>
  <c r="AM22" i="1"/>
  <c r="AN22" i="1"/>
  <c r="AO22" i="1"/>
  <c r="AU16" i="1"/>
  <c r="AV16" i="1"/>
  <c r="AU17" i="1"/>
  <c r="AV17" i="1"/>
  <c r="AU18" i="1"/>
  <c r="AV18" i="1"/>
  <c r="AU19" i="1"/>
  <c r="AV19" i="1"/>
  <c r="AU20" i="1"/>
  <c r="AV20" i="1"/>
  <c r="AU21" i="1"/>
  <c r="AV21" i="1"/>
  <c r="AT87" i="1"/>
  <c r="AU87" i="1"/>
  <c r="AV87" i="1"/>
  <c r="AT88" i="1"/>
  <c r="AU88" i="1"/>
  <c r="AV88" i="1"/>
  <c r="AT89" i="1"/>
  <c r="AU89" i="1"/>
  <c r="AV89" i="1"/>
  <c r="AT90" i="1"/>
  <c r="AU90" i="1"/>
  <c r="AV90" i="1"/>
  <c r="AT91" i="1"/>
  <c r="AU91" i="1"/>
  <c r="AV91" i="1"/>
  <c r="AT92" i="1"/>
  <c r="AU92" i="1"/>
  <c r="AV92" i="1"/>
  <c r="AT93" i="1"/>
  <c r="AU93" i="1"/>
  <c r="AV93" i="1"/>
  <c r="AT94" i="1"/>
  <c r="AU94" i="1"/>
  <c r="AV94" i="1"/>
  <c r="AT95" i="1"/>
  <c r="AU95" i="1"/>
  <c r="AV95" i="1"/>
  <c r="AT96" i="1"/>
  <c r="AU96" i="1"/>
  <c r="AV96" i="1"/>
  <c r="AT97" i="1"/>
  <c r="AU97" i="1"/>
  <c r="AV97" i="1"/>
  <c r="AT98" i="1"/>
  <c r="AU98" i="1"/>
  <c r="AV98" i="1"/>
  <c r="AT74" i="1"/>
  <c r="AU74" i="1"/>
  <c r="AV74" i="1"/>
  <c r="AT75" i="1"/>
  <c r="AU75" i="1"/>
  <c r="AV75" i="1"/>
  <c r="AT76" i="1"/>
  <c r="AU76" i="1"/>
  <c r="AV76" i="1"/>
  <c r="AT77" i="1"/>
  <c r="AU77" i="1"/>
  <c r="AV77" i="1"/>
  <c r="AT78" i="1"/>
  <c r="AU78" i="1"/>
  <c r="AV78" i="1"/>
  <c r="AV73" i="1"/>
  <c r="AU73" i="1"/>
  <c r="AT73" i="1"/>
  <c r="AT46" i="1"/>
  <c r="AU46" i="1"/>
  <c r="AV46" i="1"/>
  <c r="AT47" i="1"/>
  <c r="AU47" i="1"/>
  <c r="AV47" i="1"/>
  <c r="AT48" i="1"/>
  <c r="AU48" i="1"/>
  <c r="AV48" i="1"/>
  <c r="AT49" i="1"/>
  <c r="AU49" i="1"/>
  <c r="AV49" i="1"/>
  <c r="AT50" i="1"/>
  <c r="AU50" i="1"/>
  <c r="AV50" i="1"/>
  <c r="AT51" i="1"/>
  <c r="AU51" i="1"/>
  <c r="AV51" i="1"/>
  <c r="AT52" i="1"/>
  <c r="AU52" i="1"/>
  <c r="AV52" i="1"/>
  <c r="AT54" i="1"/>
  <c r="AU54" i="1"/>
  <c r="AV54" i="1"/>
  <c r="AU28" i="1"/>
  <c r="AU27" i="1"/>
  <c r="AU29" i="1"/>
  <c r="AU30" i="1"/>
  <c r="AU31" i="1"/>
  <c r="AU32" i="1"/>
  <c r="AU33" i="1"/>
  <c r="AU44" i="1"/>
  <c r="AV28" i="1"/>
  <c r="AV29" i="1"/>
  <c r="AV30" i="1"/>
  <c r="AV31" i="1"/>
  <c r="AV32" i="1"/>
  <c r="AV33" i="1"/>
  <c r="AV27" i="1"/>
  <c r="AU5" i="1"/>
  <c r="AV5" i="1"/>
  <c r="AU6" i="1"/>
  <c r="AV6" i="1"/>
  <c r="AU8" i="1"/>
  <c r="AV8" i="1"/>
  <c r="AU9" i="1"/>
  <c r="AV9" i="1"/>
  <c r="AU10" i="1"/>
  <c r="AV10" i="1"/>
  <c r="AU11" i="1"/>
  <c r="AV11" i="1"/>
  <c r="AU12" i="1"/>
  <c r="AV12" i="1"/>
  <c r="AU13" i="1"/>
  <c r="AV13" i="1"/>
  <c r="AU22" i="1"/>
  <c r="AV22" i="1"/>
  <c r="AV7" i="1"/>
  <c r="AW96" i="1"/>
  <c r="AW97" i="1"/>
  <c r="AW98" i="1"/>
  <c r="AG98" i="1"/>
  <c r="AH98" i="1"/>
  <c r="AI98" i="1"/>
  <c r="AJ98" i="1"/>
  <c r="AK98" i="1"/>
  <c r="AM98" i="1"/>
  <c r="AN98" i="1"/>
  <c r="AO98" i="1"/>
  <c r="AG87" i="1"/>
  <c r="AH87" i="1"/>
  <c r="AI87" i="1"/>
  <c r="AP87" i="1"/>
  <c r="AJ87" i="1"/>
  <c r="AK87" i="1"/>
  <c r="AM87" i="1"/>
  <c r="AN87" i="1"/>
  <c r="AO87" i="1" s="1"/>
  <c r="AG88" i="1"/>
  <c r="AH88" i="1"/>
  <c r="AI88" i="1"/>
  <c r="AM88" i="1"/>
  <c r="AN88" i="1"/>
  <c r="AO88" i="1"/>
  <c r="AG89" i="1"/>
  <c r="AH89" i="1"/>
  <c r="AI89" i="1"/>
  <c r="AJ89" i="1"/>
  <c r="AK89" i="1"/>
  <c r="AL89" i="1"/>
  <c r="AM89" i="1"/>
  <c r="AN89" i="1"/>
  <c r="AO89" i="1" s="1"/>
  <c r="AG90" i="1"/>
  <c r="AH90" i="1"/>
  <c r="AI90" i="1"/>
  <c r="AJ90" i="1"/>
  <c r="AK90" i="1"/>
  <c r="AM90" i="1"/>
  <c r="AN90" i="1"/>
  <c r="AO90" i="1"/>
  <c r="AG91" i="1"/>
  <c r="AH91" i="1"/>
  <c r="AI91" i="1"/>
  <c r="AP91" i="1"/>
  <c r="AJ91" i="1"/>
  <c r="AK91" i="1"/>
  <c r="AQ91" i="1" s="1"/>
  <c r="AM91" i="1"/>
  <c r="AN91" i="1"/>
  <c r="AO91" i="1" s="1"/>
  <c r="AS91" i="1" s="1"/>
  <c r="AB91" i="1" s="1"/>
  <c r="AG92" i="1"/>
  <c r="AH92" i="1"/>
  <c r="AI92" i="1"/>
  <c r="AJ92" i="1"/>
  <c r="AK92" i="1"/>
  <c r="AQ92" i="1" s="1"/>
  <c r="AM92" i="1"/>
  <c r="AN92" i="1"/>
  <c r="AO92" i="1"/>
  <c r="AG93" i="1"/>
  <c r="AH93" i="1"/>
  <c r="AP93" i="1" s="1"/>
  <c r="AI93" i="1"/>
  <c r="AJ93" i="1"/>
  <c r="AK93" i="1"/>
  <c r="AM93" i="1"/>
  <c r="AO93" i="1" s="1"/>
  <c r="AN93" i="1"/>
  <c r="AG94" i="1"/>
  <c r="AH94" i="1"/>
  <c r="AP94" i="1" s="1"/>
  <c r="AI94" i="1"/>
  <c r="AJ94" i="1"/>
  <c r="AK94" i="1"/>
  <c r="AM94" i="1"/>
  <c r="AN94" i="1"/>
  <c r="AO94" i="1"/>
  <c r="AG95" i="1"/>
  <c r="AH95" i="1"/>
  <c r="AI95" i="1"/>
  <c r="AP95" i="1"/>
  <c r="AJ95" i="1"/>
  <c r="AK95" i="1"/>
  <c r="AM95" i="1"/>
  <c r="AN95" i="1"/>
  <c r="AO95" i="1" s="1"/>
  <c r="AG96" i="1"/>
  <c r="AH96" i="1"/>
  <c r="AI96" i="1"/>
  <c r="AJ96" i="1"/>
  <c r="AK96" i="1"/>
  <c r="AQ96" i="1" s="1"/>
  <c r="AM96" i="1"/>
  <c r="AN96" i="1"/>
  <c r="AO96" i="1" s="1"/>
  <c r="AG97" i="1"/>
  <c r="AH97" i="1"/>
  <c r="AI97" i="1"/>
  <c r="AJ97" i="1"/>
  <c r="AK97" i="1"/>
  <c r="AM97" i="1"/>
  <c r="AN97" i="1"/>
  <c r="AO97" i="1" s="1"/>
  <c r="AK74" i="1"/>
  <c r="AJ74" i="1"/>
  <c r="AK75" i="1"/>
  <c r="AK76" i="1"/>
  <c r="AJ76" i="1"/>
  <c r="AK77" i="1"/>
  <c r="AG77" i="1"/>
  <c r="AP77" i="1" s="1"/>
  <c r="AR77" i="1" s="1"/>
  <c r="AH77" i="1"/>
  <c r="AI77" i="1"/>
  <c r="AJ77" i="1"/>
  <c r="AM77" i="1"/>
  <c r="AN77" i="1"/>
  <c r="AO77" i="1"/>
  <c r="AK73" i="1"/>
  <c r="AK54" i="1"/>
  <c r="AJ54" i="1"/>
  <c r="AG54" i="1"/>
  <c r="AH54" i="1"/>
  <c r="AI54" i="1"/>
  <c r="AI74" i="1"/>
  <c r="AI75" i="1"/>
  <c r="AI76" i="1"/>
  <c r="AI73" i="1"/>
  <c r="AM54" i="1"/>
  <c r="AN54" i="1"/>
  <c r="AO54" i="1" s="1"/>
  <c r="AW95" i="1"/>
  <c r="AW94" i="1"/>
  <c r="AW93" i="1"/>
  <c r="AW92" i="1"/>
  <c r="AW91" i="1"/>
  <c r="AW90" i="1"/>
  <c r="AW89" i="1"/>
  <c r="AW88" i="1"/>
  <c r="AW87" i="1"/>
  <c r="AU86" i="1"/>
  <c r="AT86" i="1"/>
  <c r="AN76" i="1"/>
  <c r="AM76" i="1"/>
  <c r="AO76" i="1" s="1"/>
  <c r="AG76" i="1"/>
  <c r="AH76" i="1"/>
  <c r="AP76" i="1"/>
  <c r="AN75" i="1"/>
  <c r="AM75" i="1"/>
  <c r="AO75" i="1" s="1"/>
  <c r="AG75" i="1"/>
  <c r="AH75" i="1"/>
  <c r="AJ75" i="1"/>
  <c r="AN74" i="1"/>
  <c r="AM74" i="1"/>
  <c r="AO74" i="1"/>
  <c r="AG74" i="1"/>
  <c r="AH74" i="1"/>
  <c r="AP74" i="1" s="1"/>
  <c r="AL74" i="1"/>
  <c r="AN73" i="1"/>
  <c r="AM73" i="1"/>
  <c r="AO73" i="1" s="1"/>
  <c r="AG73" i="1"/>
  <c r="AH73" i="1"/>
  <c r="AP73" i="1"/>
  <c r="AJ73" i="1"/>
  <c r="AL73" i="1"/>
  <c r="AQ73" i="1" s="1"/>
  <c r="AU72" i="1"/>
  <c r="AT72" i="1"/>
  <c r="AY44" i="1"/>
  <c r="AY43" i="1"/>
  <c r="AY22" i="1"/>
  <c r="AU7" i="1"/>
  <c r="AT26" i="1"/>
  <c r="AU26" i="1"/>
  <c r="AT45" i="1"/>
  <c r="AU45" i="1"/>
  <c r="Z44" i="1"/>
  <c r="AP26" i="1"/>
  <c r="AQ26" i="1"/>
  <c r="AS26" i="1" s="1"/>
  <c r="AC44" i="1"/>
  <c r="Z24" i="1"/>
  <c r="AC24" i="1"/>
  <c r="AX43" i="1"/>
  <c r="BA43" i="1"/>
  <c r="BD43" i="1"/>
  <c r="BB43" i="1"/>
  <c r="BC43" i="1"/>
  <c r="V101" i="1"/>
  <c r="X101" i="1" s="1"/>
  <c r="AL5" i="1"/>
  <c r="AQ5" i="1" s="1"/>
  <c r="AD73" i="1"/>
  <c r="AD74" i="1" s="1"/>
  <c r="AD75" i="1"/>
  <c r="AD76" i="1" s="1"/>
  <c r="AD77" i="1" s="1"/>
  <c r="AD78" i="1" s="1"/>
  <c r="AD79" i="1" s="1"/>
  <c r="AD80" i="1" s="1"/>
  <c r="AD81" i="1" s="1"/>
  <c r="AD82" i="1" s="1"/>
  <c r="AD83" i="1" s="1"/>
  <c r="AD84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X100" i="1"/>
  <c r="AL41" i="1"/>
  <c r="AQ41" i="1" s="1"/>
  <c r="AL99" i="1"/>
  <c r="AX93" i="1"/>
  <c r="AL77" i="1"/>
  <c r="AQ77" i="1" s="1"/>
  <c r="AX5" i="1"/>
  <c r="AO68" i="1"/>
  <c r="AL18" i="1"/>
  <c r="AO19" i="1"/>
  <c r="AP98" i="1"/>
  <c r="AR98" i="1" s="1"/>
  <c r="AO79" i="1"/>
  <c r="AO48" i="1"/>
  <c r="AO100" i="1"/>
  <c r="AQ43" i="1"/>
  <c r="AP22" i="1"/>
  <c r="AS22" i="1" s="1"/>
  <c r="AL97" i="1"/>
  <c r="AP28" i="1"/>
  <c r="AX97" i="1"/>
  <c r="AO39" i="1"/>
  <c r="AP38" i="1"/>
  <c r="AO35" i="1"/>
  <c r="AO41" i="1"/>
  <c r="AV44" i="1"/>
  <c r="AR43" i="1"/>
  <c r="AT44" i="1"/>
  <c r="AL30" i="1"/>
  <c r="AQ30" i="1"/>
  <c r="AO21" i="1"/>
  <c r="AQ21" i="1"/>
  <c r="AO14" i="1"/>
  <c r="AL13" i="1"/>
  <c r="AP17" i="1"/>
  <c r="AS43" i="1"/>
  <c r="AR38" i="1"/>
  <c r="AL29" i="1"/>
  <c r="AP29" i="1"/>
  <c r="AR29" i="1" s="1"/>
  <c r="AL52" i="1"/>
  <c r="AQ52" i="1" s="1"/>
  <c r="AL76" i="1"/>
  <c r="AX96" i="1"/>
  <c r="AX94" i="1"/>
  <c r="AL94" i="1"/>
  <c r="AL96" i="1"/>
  <c r="AX46" i="1"/>
  <c r="AM44" i="1"/>
  <c r="AQ94" i="1"/>
  <c r="AP83" i="1"/>
  <c r="AI84" i="1"/>
  <c r="AV84" i="1"/>
  <c r="AO18" i="1"/>
  <c r="AQ11" i="1"/>
  <c r="AP59" i="1"/>
  <c r="AP56" i="1"/>
  <c r="AR56" i="1" s="1"/>
  <c r="AP49" i="1"/>
  <c r="AO99" i="1"/>
  <c r="AP100" i="1"/>
  <c r="AQ89" i="1"/>
  <c r="AL33" i="1"/>
  <c r="AQ33" i="1" s="1"/>
  <c r="AL59" i="1"/>
  <c r="AF59" i="1" s="1"/>
  <c r="B59" i="1" s="1"/>
  <c r="AL53" i="1"/>
  <c r="AL49" i="1"/>
  <c r="AQ49" i="1" s="1"/>
  <c r="AR49" i="1" s="1"/>
  <c r="AL47" i="1"/>
  <c r="AX87" i="1"/>
  <c r="AL87" i="1"/>
  <c r="L101" i="1"/>
  <c r="AL98" i="1"/>
  <c r="AX98" i="1"/>
  <c r="AX90" i="1"/>
  <c r="AX88" i="1"/>
  <c r="AX92" i="1"/>
  <c r="AL31" i="1"/>
  <c r="AQ31" i="1"/>
  <c r="AL28" i="1"/>
  <c r="AF28" i="1"/>
  <c r="B28" i="1" s="1"/>
  <c r="AL90" i="1"/>
  <c r="AP92" i="1"/>
  <c r="AR92" i="1" s="1"/>
  <c r="AP88" i="1"/>
  <c r="AQ18" i="1"/>
  <c r="AF30" i="1"/>
  <c r="B30" i="1" s="1"/>
  <c r="AP61" i="1"/>
  <c r="AR61" i="1" s="1"/>
  <c r="AF41" i="1"/>
  <c r="B41" i="1" s="1"/>
  <c r="AL40" i="1"/>
  <c r="AL91" i="1"/>
  <c r="AF91" i="1"/>
  <c r="B91" i="1" s="1"/>
  <c r="AX91" i="1"/>
  <c r="AO62" i="1"/>
  <c r="AS61" i="1"/>
  <c r="AB61" i="1" s="1"/>
  <c r="AO47" i="1"/>
  <c r="AP47" i="1"/>
  <c r="AQ47" i="1"/>
  <c r="AR47" i="1" s="1"/>
  <c r="AP65" i="1"/>
  <c r="AF67" i="1"/>
  <c r="B67" i="1" s="1"/>
  <c r="AP64" i="1"/>
  <c r="AQ46" i="1"/>
  <c r="AJ84" i="1"/>
  <c r="AQ28" i="1"/>
  <c r="AS28" i="1" s="1"/>
  <c r="AF98" i="1"/>
  <c r="B98" i="1"/>
  <c r="AQ98" i="1"/>
  <c r="AF47" i="1"/>
  <c r="B47" i="1" s="1"/>
  <c r="AF53" i="1"/>
  <c r="B53" i="1" s="1"/>
  <c r="AF49" i="1"/>
  <c r="B49" i="1" s="1"/>
  <c r="AF88" i="1"/>
  <c r="B88" i="1" s="1"/>
  <c r="AQ87" i="1"/>
  <c r="AS35" i="1"/>
  <c r="AB35" i="1" s="1"/>
  <c r="AR35" i="1"/>
  <c r="AB28" i="1"/>
  <c r="AR87" i="1"/>
  <c r="AQ40" i="1"/>
  <c r="AR22" i="1"/>
  <c r="AB22" i="1"/>
  <c r="E22" i="1" s="1"/>
  <c r="AS87" i="1"/>
  <c r="AB87" i="1" s="1"/>
  <c r="AS92" i="1"/>
  <c r="AB92" i="1" s="1"/>
  <c r="AS7" i="1"/>
  <c r="AB7" i="1" s="1"/>
  <c r="AF29" i="1"/>
  <c r="B29" i="1" s="1"/>
  <c r="AQ29" i="1"/>
  <c r="AF77" i="1"/>
  <c r="B77" i="1" s="1"/>
  <c r="AQ97" i="1"/>
  <c r="AP97" i="1"/>
  <c r="AF94" i="1"/>
  <c r="B94" i="1" s="1"/>
  <c r="AF92" i="1"/>
  <c r="B92" i="1" s="1"/>
  <c r="AF11" i="1"/>
  <c r="B11" i="1" s="1"/>
  <c r="AL10" i="1"/>
  <c r="AD8" i="1"/>
  <c r="AD9" i="1"/>
  <c r="AD10" i="1"/>
  <c r="AD11" i="1"/>
  <c r="AD12" i="1" s="1"/>
  <c r="AD13" i="1"/>
  <c r="AD14" i="1" s="1"/>
  <c r="AL36" i="1"/>
  <c r="AP34" i="1"/>
  <c r="AR34" i="1" s="1"/>
  <c r="AP79" i="1"/>
  <c r="AL20" i="1"/>
  <c r="AL12" i="1"/>
  <c r="AL14" i="1"/>
  <c r="AL16" i="1"/>
  <c r="AL17" i="1"/>
  <c r="AL80" i="1"/>
  <c r="AL75" i="1"/>
  <c r="AX95" i="1"/>
  <c r="AL95" i="1"/>
  <c r="AH84" i="1"/>
  <c r="AW84" i="1"/>
  <c r="AF87" i="1"/>
  <c r="B87" i="1"/>
  <c r="AP40" i="1"/>
  <c r="AR40" i="1" s="1"/>
  <c r="AP6" i="1"/>
  <c r="AF97" i="1"/>
  <c r="B97" i="1"/>
  <c r="L42" i="1"/>
  <c r="AF12" i="1"/>
  <c r="B12" i="1" s="1"/>
  <c r="AP89" i="1"/>
  <c r="AQ10" i="1"/>
  <c r="AW24" i="1"/>
  <c r="AF43" i="1"/>
  <c r="AK44" i="1"/>
  <c r="AU84" i="1"/>
  <c r="AQ54" i="1"/>
  <c r="B21" i="1"/>
  <c r="AP16" i="1"/>
  <c r="AJ44" i="1"/>
  <c r="AF56" i="1"/>
  <c r="B56" i="1" s="1"/>
  <c r="AQ53" i="1"/>
  <c r="AF36" i="1"/>
  <c r="B36" i="1" s="1"/>
  <c r="AY24" i="1"/>
  <c r="AO67" i="1"/>
  <c r="AQ66" i="1"/>
  <c r="AO58" i="1"/>
  <c r="AO57" i="1"/>
  <c r="AO51" i="1"/>
  <c r="AO50" i="1"/>
  <c r="AO49" i="1"/>
  <c r="AS49" i="1" s="1"/>
  <c r="AB49" i="1" s="1"/>
  <c r="AP48" i="1"/>
  <c r="C72" i="1"/>
  <c r="G103" i="1"/>
  <c r="AQ32" i="1"/>
  <c r="AQ27" i="1"/>
  <c r="AM24" i="1"/>
  <c r="AQ59" i="1"/>
  <c r="AR59" i="1" s="1"/>
  <c r="AP53" i="1"/>
  <c r="AL55" i="1"/>
  <c r="AQ55" i="1" s="1"/>
  <c r="AH70" i="1"/>
  <c r="AU70" i="1"/>
  <c r="AL48" i="1"/>
  <c r="AQ48" i="1" s="1"/>
  <c r="AR48" i="1" s="1"/>
  <c r="AG70" i="1"/>
  <c r="AL50" i="1"/>
  <c r="AQ50" i="1" s="1"/>
  <c r="AF51" i="1"/>
  <c r="B51" i="1" s="1"/>
  <c r="A11" i="1"/>
  <c r="AR94" i="1"/>
  <c r="AS33" i="1"/>
  <c r="AB33" i="1" s="1"/>
  <c r="AQ9" i="1"/>
  <c r="AQ75" i="1"/>
  <c r="AF20" i="1"/>
  <c r="B20" i="1" s="1"/>
  <c r="AS34" i="1"/>
  <c r="AB34" i="1" s="1"/>
  <c r="AD22" i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15" i="1"/>
  <c r="AD16" i="1" s="1"/>
  <c r="AD17" i="1" s="1"/>
  <c r="AD18" i="1" s="1"/>
  <c r="AD19" i="1" s="1"/>
  <c r="AD20" i="1" s="1"/>
  <c r="AD21" i="1" s="1"/>
  <c r="AQ12" i="1"/>
  <c r="AQ17" i="1"/>
  <c r="AR17" i="1" s="1"/>
  <c r="AR91" i="1"/>
  <c r="BC22" i="1"/>
  <c r="AQ80" i="1"/>
  <c r="AR32" i="1"/>
  <c r="AF48" i="1"/>
  <c r="B48" i="1" s="1"/>
  <c r="AF16" i="1"/>
  <c r="B16" i="1" s="1"/>
  <c r="AS17" i="1"/>
  <c r="AB17" i="1" s="1"/>
  <c r="A53" i="1"/>
  <c r="A75" i="1"/>
  <c r="AQ78" i="1"/>
  <c r="AF82" i="1"/>
  <c r="B82" i="1" s="1"/>
  <c r="AQ13" i="1"/>
  <c r="AQ20" i="1"/>
  <c r="A7" i="1" l="1"/>
  <c r="A67" i="1"/>
  <c r="A28" i="1"/>
  <c r="A100" i="1"/>
  <c r="A17" i="1"/>
  <c r="A65" i="1"/>
  <c r="A9" i="1"/>
  <c r="A48" i="1"/>
  <c r="A47" i="1"/>
  <c r="A38" i="1"/>
  <c r="A8" i="1"/>
  <c r="A60" i="1"/>
  <c r="A58" i="1"/>
  <c r="J103" i="1"/>
  <c r="H103" i="1"/>
  <c r="AQ84" i="1"/>
  <c r="E17" i="1"/>
  <c r="AP84" i="1"/>
  <c r="AR84" i="1" s="1"/>
  <c r="BA22" i="1"/>
  <c r="BD22" i="1"/>
  <c r="AR88" i="1"/>
  <c r="AS88" i="1"/>
  <c r="AB88" i="1" s="1"/>
  <c r="AR100" i="1"/>
  <c r="AR73" i="1"/>
  <c r="AS73" i="1"/>
  <c r="AB73" i="1" s="1"/>
  <c r="AF73" i="1"/>
  <c r="B73" i="1" s="1"/>
  <c r="AF76" i="1"/>
  <c r="B76" i="1" s="1"/>
  <c r="AP75" i="1"/>
  <c r="AR75" i="1" s="1"/>
  <c r="AF75" i="1"/>
  <c r="B75" i="1" s="1"/>
  <c r="AF54" i="1"/>
  <c r="B54" i="1" s="1"/>
  <c r="AP54" i="1"/>
  <c r="AR54" i="1" s="1"/>
  <c r="AS77" i="1"/>
  <c r="AB77" i="1" s="1"/>
  <c r="AQ76" i="1"/>
  <c r="AR76" i="1" s="1"/>
  <c r="AQ74" i="1"/>
  <c r="AF74" i="1"/>
  <c r="B74" i="1" s="1"/>
  <c r="AP96" i="1"/>
  <c r="AR96" i="1" s="1"/>
  <c r="AQ15" i="1"/>
  <c r="AF15" i="1"/>
  <c r="B15" i="1" s="1"/>
  <c r="AF14" i="1"/>
  <c r="B14" i="1" s="1"/>
  <c r="AQ14" i="1"/>
  <c r="AO40" i="1"/>
  <c r="AS40" i="1" s="1"/>
  <c r="AB40" i="1" s="1"/>
  <c r="E40" i="1" s="1"/>
  <c r="AF40" i="1"/>
  <c r="B40" i="1" s="1"/>
  <c r="AS32" i="1"/>
  <c r="AB32" i="1" s="1"/>
  <c r="AF31" i="1"/>
  <c r="B31" i="1" s="1"/>
  <c r="AI44" i="1"/>
  <c r="AP31" i="1"/>
  <c r="AR31" i="1" s="1"/>
  <c r="AS30" i="1"/>
  <c r="AB30" i="1" s="1"/>
  <c r="AR30" i="1"/>
  <c r="AS29" i="1"/>
  <c r="AB29" i="1" s="1"/>
  <c r="AG44" i="1"/>
  <c r="AP55" i="1"/>
  <c r="AS82" i="1"/>
  <c r="AB82" i="1" s="1"/>
  <c r="AQ39" i="1"/>
  <c r="AF39" i="1"/>
  <c r="B39" i="1" s="1"/>
  <c r="AP8" i="1"/>
  <c r="AR8" i="1" s="1"/>
  <c r="AF78" i="1"/>
  <c r="B78" i="1" s="1"/>
  <c r="AP78" i="1"/>
  <c r="AR78" i="1" s="1"/>
  <c r="M66" i="1"/>
  <c r="M88" i="1"/>
  <c r="F88" i="1" s="1"/>
  <c r="E65" i="8" s="1"/>
  <c r="BB22" i="1"/>
  <c r="AQ100" i="1"/>
  <c r="AS100" i="1" s="1"/>
  <c r="AB100" i="1" s="1"/>
  <c r="AF55" i="1"/>
  <c r="B55" i="1" s="1"/>
  <c r="AP70" i="1"/>
  <c r="AF32" i="1"/>
  <c r="B32" i="1" s="1"/>
  <c r="AR89" i="1"/>
  <c r="AS89" i="1"/>
  <c r="AB89" i="1" s="1"/>
  <c r="AQ95" i="1"/>
  <c r="AF95" i="1"/>
  <c r="B95" i="1" s="1"/>
  <c r="AR97" i="1"/>
  <c r="AS97" i="1"/>
  <c r="AB97" i="1" s="1"/>
  <c r="E97" i="1" s="1"/>
  <c r="AS98" i="1"/>
  <c r="AB98" i="1" s="1"/>
  <c r="E98" i="1" s="1"/>
  <c r="AR28" i="1"/>
  <c r="AF33" i="1"/>
  <c r="B33" i="1" s="1"/>
  <c r="AF96" i="1"/>
  <c r="B96" i="1" s="1"/>
  <c r="AP15" i="1"/>
  <c r="AQ93" i="1"/>
  <c r="AF90" i="1"/>
  <c r="B90" i="1" s="1"/>
  <c r="AQ90" i="1"/>
  <c r="AP20" i="1"/>
  <c r="AF19" i="1"/>
  <c r="B19" i="1" s="1"/>
  <c r="AP19" i="1"/>
  <c r="AR19" i="1" s="1"/>
  <c r="AF18" i="1"/>
  <c r="B18" i="1" s="1"/>
  <c r="AP18" i="1"/>
  <c r="AR18" i="1" s="1"/>
  <c r="AP12" i="1"/>
  <c r="AS11" i="1"/>
  <c r="AB11" i="1" s="1"/>
  <c r="E11" i="1" s="1"/>
  <c r="AR11" i="1"/>
  <c r="AF10" i="1"/>
  <c r="B10" i="1" s="1"/>
  <c r="AP10" i="1"/>
  <c r="AR10" i="1" s="1"/>
  <c r="AR7" i="1"/>
  <c r="AF7" i="1"/>
  <c r="B7" i="1" s="1"/>
  <c r="AH24" i="1"/>
  <c r="AO5" i="1"/>
  <c r="AN24" i="1"/>
  <c r="AF17" i="1"/>
  <c r="B17" i="1" s="1"/>
  <c r="AG24" i="1"/>
  <c r="AP5" i="1"/>
  <c r="AQ36" i="1"/>
  <c r="AR36" i="1" s="1"/>
  <c r="AF35" i="1"/>
  <c r="B35" i="1" s="1"/>
  <c r="AH44" i="1"/>
  <c r="AF34" i="1"/>
  <c r="B34" i="1" s="1"/>
  <c r="AP82" i="1"/>
  <c r="AS80" i="1"/>
  <c r="AB80" i="1" s="1"/>
  <c r="AP80" i="1"/>
  <c r="AR80" i="1" s="1"/>
  <c r="AF80" i="1"/>
  <c r="B80" i="1" s="1"/>
  <c r="AF37" i="1"/>
  <c r="B37" i="1" s="1"/>
  <c r="M15" i="1"/>
  <c r="F15" i="1" s="1"/>
  <c r="E77" i="8" s="1"/>
  <c r="M68" i="1"/>
  <c r="F68" i="1" s="1"/>
  <c r="E76" i="8" s="1"/>
  <c r="M92" i="1"/>
  <c r="F92" i="1" s="1"/>
  <c r="F20" i="1"/>
  <c r="E34" i="8" s="1"/>
  <c r="M58" i="1"/>
  <c r="F79" i="1"/>
  <c r="E57" i="8" s="1"/>
  <c r="AL79" i="1"/>
  <c r="AF79" i="1" s="1"/>
  <c r="B79" i="1" s="1"/>
  <c r="F81" i="1"/>
  <c r="E50" i="8" s="1"/>
  <c r="M21" i="1"/>
  <c r="F21" i="1" s="1"/>
  <c r="E41" i="8" s="1"/>
  <c r="M74" i="1"/>
  <c r="F74" i="1" s="1"/>
  <c r="E37" i="8" s="1"/>
  <c r="F6" i="1"/>
  <c r="E32" i="8" s="1"/>
  <c r="AL6" i="1"/>
  <c r="M73" i="1"/>
  <c r="M52" i="1"/>
  <c r="F52" i="1" s="1"/>
  <c r="E20" i="8" s="1"/>
  <c r="M48" i="1"/>
  <c r="AN84" i="1"/>
  <c r="AO84" i="1" s="1"/>
  <c r="AS84" i="1" s="1"/>
  <c r="AB84" i="1" s="1"/>
  <c r="O103" i="1"/>
  <c r="AX84" i="1"/>
  <c r="L23" i="1"/>
  <c r="A18" i="1"/>
  <c r="A16" i="1"/>
  <c r="A62" i="1"/>
  <c r="A92" i="1"/>
  <c r="AR53" i="1"/>
  <c r="AS27" i="1"/>
  <c r="AB27" i="1" s="1"/>
  <c r="L84" i="1"/>
  <c r="AL84" i="1" s="1"/>
  <c r="AF84" i="1" s="1"/>
  <c r="AY84" i="1"/>
  <c r="AL81" i="1"/>
  <c r="AF81" i="1" s="1"/>
  <c r="B81" i="1" s="1"/>
  <c r="AS59" i="1"/>
  <c r="AB59" i="1" s="1"/>
  <c r="AS48" i="1"/>
  <c r="AB48" i="1" s="1"/>
  <c r="AS94" i="1"/>
  <c r="AB94" i="1" s="1"/>
  <c r="AP90" i="1"/>
  <c r="AF89" i="1"/>
  <c r="B89" i="1" s="1"/>
  <c r="AU24" i="1"/>
  <c r="AP21" i="1"/>
  <c r="AR21" i="1" s="1"/>
  <c r="AP13" i="1"/>
  <c r="AF13" i="1"/>
  <c r="B13" i="1" s="1"/>
  <c r="AP9" i="1"/>
  <c r="AS9" i="1" s="1"/>
  <c r="AB9" i="1" s="1"/>
  <c r="E9" i="1" s="1"/>
  <c r="AQ19" i="1"/>
  <c r="AJ24" i="1"/>
  <c r="AK24" i="1"/>
  <c r="AP14" i="1"/>
  <c r="AW44" i="1"/>
  <c r="AF27" i="1"/>
  <c r="B27" i="1" s="1"/>
  <c r="AP27" i="1"/>
  <c r="AQ67" i="1"/>
  <c r="AP99" i="1"/>
  <c r="AF99" i="1"/>
  <c r="B99" i="1" s="1"/>
  <c r="AQ99" i="1"/>
  <c r="AP39" i="1"/>
  <c r="AS38" i="1"/>
  <c r="AB38" i="1" s="1"/>
  <c r="AF38" i="1"/>
  <c r="B38" i="1" s="1"/>
  <c r="AQ82" i="1"/>
  <c r="M98" i="1"/>
  <c r="F98" i="1" s="1"/>
  <c r="E86" i="8" s="1"/>
  <c r="M22" i="1"/>
  <c r="F22" i="1" s="1"/>
  <c r="E84" i="8" s="1"/>
  <c r="M32" i="1"/>
  <c r="F32" i="1" s="1"/>
  <c r="E70" i="8" s="1"/>
  <c r="M16" i="1"/>
  <c r="F16" i="1" s="1"/>
  <c r="E63" i="8" s="1"/>
  <c r="M60" i="1"/>
  <c r="F60" i="1" s="1"/>
  <c r="E69" i="8" s="1"/>
  <c r="M5" i="1"/>
  <c r="F5" i="1" s="1"/>
  <c r="E44" i="8" s="1"/>
  <c r="M69" i="1"/>
  <c r="F95" i="1"/>
  <c r="E59" i="8" s="1"/>
  <c r="M35" i="1"/>
  <c r="F35" i="1" s="1"/>
  <c r="E54" i="8" s="1"/>
  <c r="F83" i="1"/>
  <c r="E48" i="8" s="1"/>
  <c r="AL83" i="1"/>
  <c r="M38" i="1"/>
  <c r="F38" i="1" s="1"/>
  <c r="E27" i="8" s="1"/>
  <c r="F13" i="1"/>
  <c r="E19" i="8" s="1"/>
  <c r="F10" i="1"/>
  <c r="E39" i="8" s="1"/>
  <c r="M19" i="1"/>
  <c r="F19" i="1" s="1"/>
  <c r="E36" i="8" s="1"/>
  <c r="M39" i="1"/>
  <c r="F39" i="1" s="1"/>
  <c r="E31" i="8" s="1"/>
  <c r="AF9" i="1"/>
  <c r="AO55" i="1"/>
  <c r="AS55" i="1" s="1"/>
  <c r="AB55" i="1" s="1"/>
  <c r="AQ51" i="1"/>
  <c r="AP50" i="1"/>
  <c r="AS50" i="1" s="1"/>
  <c r="AB50" i="1" s="1"/>
  <c r="F96" i="1"/>
  <c r="E83" i="8" s="1"/>
  <c r="F40" i="1"/>
  <c r="E79" i="8" s="1"/>
  <c r="M11" i="1"/>
  <c r="F11" i="1" s="1"/>
  <c r="E81" i="8" s="1"/>
  <c r="M97" i="1"/>
  <c r="F97" i="1" s="1"/>
  <c r="E78" i="8" s="1"/>
  <c r="F12" i="1"/>
  <c r="E67" i="8" s="1"/>
  <c r="M80" i="1"/>
  <c r="F80" i="1" s="1"/>
  <c r="E75" i="8" s="1"/>
  <c r="M37" i="1"/>
  <c r="F37" i="1" s="1"/>
  <c r="E73" i="8" s="1"/>
  <c r="M27" i="1"/>
  <c r="F27" i="1" s="1"/>
  <c r="E66" i="8" s="1"/>
  <c r="F14" i="1"/>
  <c r="E72" i="8" s="1"/>
  <c r="F18" i="1"/>
  <c r="E60" i="8" s="1"/>
  <c r="M87" i="1"/>
  <c r="F87" i="1" s="1"/>
  <c r="F41" i="1"/>
  <c r="E61" i="8" s="1"/>
  <c r="F9" i="1"/>
  <c r="E38" i="8" s="1"/>
  <c r="F100" i="1"/>
  <c r="E62" i="8" s="1"/>
  <c r="M29" i="1"/>
  <c r="F29" i="1" s="1"/>
  <c r="E43" i="8" s="1"/>
  <c r="M61" i="1"/>
  <c r="F61" i="1" s="1"/>
  <c r="E55" i="8" s="1"/>
  <c r="M57" i="1"/>
  <c r="F89" i="1"/>
  <c r="E52" i="8" s="1"/>
  <c r="F93" i="1"/>
  <c r="E49" i="8" s="1"/>
  <c r="F30" i="1"/>
  <c r="E47" i="8" s="1"/>
  <c r="F94" i="1"/>
  <c r="E45" i="8" s="1"/>
  <c r="F8" i="1"/>
  <c r="E15" i="8" s="1"/>
  <c r="F99" i="1"/>
  <c r="E40" i="8" s="1"/>
  <c r="F82" i="1"/>
  <c r="E35" i="8" s="1"/>
  <c r="F17" i="1"/>
  <c r="E24" i="8" s="1"/>
  <c r="M90" i="1"/>
  <c r="F90" i="1" s="1"/>
  <c r="E23" i="8" s="1"/>
  <c r="M78" i="1"/>
  <c r="F78" i="1" s="1"/>
  <c r="E21" i="8" s="1"/>
  <c r="F36" i="1"/>
  <c r="E17" i="8" s="1"/>
  <c r="M76" i="1"/>
  <c r="F76" i="1" s="1"/>
  <c r="E16" i="8" s="1"/>
  <c r="M77" i="1"/>
  <c r="F77" i="1" s="1"/>
  <c r="E13" i="8" s="1"/>
  <c r="M28" i="1"/>
  <c r="F28" i="1" s="1"/>
  <c r="E12" i="8" s="1"/>
  <c r="M7" i="1"/>
  <c r="F7" i="1" s="1"/>
  <c r="F31" i="1"/>
  <c r="E9" i="8" s="1"/>
  <c r="M75" i="1"/>
  <c r="F75" i="1" s="1"/>
  <c r="E6" i="8" s="1"/>
  <c r="M34" i="1"/>
  <c r="F34" i="1"/>
  <c r="E5" i="8" s="1"/>
  <c r="A73" i="1"/>
  <c r="M33" i="1"/>
  <c r="F33" i="1" s="1"/>
  <c r="F64" i="1"/>
  <c r="E80" i="8" s="1"/>
  <c r="AL64" i="1"/>
  <c r="AF64" i="1" s="1"/>
  <c r="B64" i="1" s="1"/>
  <c r="M54" i="1"/>
  <c r="F54" i="1" s="1"/>
  <c r="M59" i="1"/>
  <c r="F59" i="1" s="1"/>
  <c r="E46" i="8" s="1"/>
  <c r="M47" i="1"/>
  <c r="F47" i="1" s="1"/>
  <c r="E33" i="8" s="1"/>
  <c r="M53" i="1"/>
  <c r="F53" i="1" s="1"/>
  <c r="E18" i="8" s="1"/>
  <c r="AR55" i="1"/>
  <c r="AF50" i="1"/>
  <c r="B50" i="1" s="1"/>
  <c r="AF60" i="1"/>
  <c r="B60" i="1" s="1"/>
  <c r="AS47" i="1"/>
  <c r="AB47" i="1" s="1"/>
  <c r="AP69" i="1"/>
  <c r="AF68" i="1"/>
  <c r="B68" i="1" s="1"/>
  <c r="AP68" i="1"/>
  <c r="AR68" i="1" s="1"/>
  <c r="AP67" i="1"/>
  <c r="AP66" i="1"/>
  <c r="AR66" i="1" s="1"/>
  <c r="AF66" i="1"/>
  <c r="B66" i="1" s="1"/>
  <c r="AQ64" i="1"/>
  <c r="AP63" i="1"/>
  <c r="AP62" i="1"/>
  <c r="AF62" i="1"/>
  <c r="B62" i="1" s="1"/>
  <c r="AF61" i="1"/>
  <c r="B61" i="1" s="1"/>
  <c r="AP60" i="1"/>
  <c r="AR60" i="1" s="1"/>
  <c r="AP58" i="1"/>
  <c r="AP57" i="1"/>
  <c r="AS56" i="1"/>
  <c r="AB56" i="1" s="1"/>
  <c r="E56" i="1" s="1"/>
  <c r="AS53" i="1"/>
  <c r="AB53" i="1" s="1"/>
  <c r="E53" i="1" s="1"/>
  <c r="M62" i="1"/>
  <c r="F62" i="1" s="1"/>
  <c r="E74" i="8" s="1"/>
  <c r="F58" i="1"/>
  <c r="E64" i="8" s="1"/>
  <c r="AL58" i="1"/>
  <c r="AF58" i="1" s="1"/>
  <c r="B58" i="1" s="1"/>
  <c r="F57" i="1"/>
  <c r="E53" i="8" s="1"/>
  <c r="AL57" i="1"/>
  <c r="AF57" i="1" s="1"/>
  <c r="B57" i="1" s="1"/>
  <c r="M50" i="1"/>
  <c r="F50" i="1" s="1"/>
  <c r="E42" i="8" s="1"/>
  <c r="M51" i="1"/>
  <c r="F51" i="1" s="1"/>
  <c r="E14" i="8" s="1"/>
  <c r="F65" i="1"/>
  <c r="E7" i="8" s="1"/>
  <c r="AL65" i="1"/>
  <c r="AQ65" i="1" s="1"/>
  <c r="AR65" i="1" s="1"/>
  <c r="AO70" i="1"/>
  <c r="A29" i="1"/>
  <c r="A97" i="1"/>
  <c r="A98" i="1"/>
  <c r="A30" i="1"/>
  <c r="A33" i="1"/>
  <c r="A13" i="1"/>
  <c r="A46" i="1"/>
  <c r="A40" i="1"/>
  <c r="A93" i="1"/>
  <c r="A87" i="1"/>
  <c r="C86" i="1"/>
  <c r="A10" i="1"/>
  <c r="A66" i="1"/>
  <c r="A89" i="1"/>
  <c r="A57" i="1"/>
  <c r="A54" i="1"/>
  <c r="A39" i="1"/>
  <c r="A63" i="1"/>
  <c r="A41" i="1"/>
  <c r="A79" i="1"/>
  <c r="AF52" i="1"/>
  <c r="B52" i="1" s="1"/>
  <c r="AP52" i="1"/>
  <c r="AP51" i="1"/>
  <c r="AF46" i="1"/>
  <c r="B46" i="1" s="1"/>
  <c r="AP46" i="1"/>
  <c r="AQ58" i="1"/>
  <c r="F66" i="1"/>
  <c r="E85" i="8" s="1"/>
  <c r="M56" i="1"/>
  <c r="F56" i="1" s="1"/>
  <c r="E82" i="8" s="1"/>
  <c r="F69" i="1"/>
  <c r="E58" i="8" s="1"/>
  <c r="AL69" i="1"/>
  <c r="AQ69" i="1" s="1"/>
  <c r="F63" i="1"/>
  <c r="E30" i="8" s="1"/>
  <c r="AL63" i="1"/>
  <c r="AF63" i="1" s="1"/>
  <c r="B63" i="1" s="1"/>
  <c r="M67" i="1"/>
  <c r="F67" i="1" s="1"/>
  <c r="E26" i="8" s="1"/>
  <c r="M55" i="1"/>
  <c r="F55" i="1" s="1"/>
  <c r="E25" i="8" s="1"/>
  <c r="M49" i="1"/>
  <c r="F49" i="1" s="1"/>
  <c r="E22" i="8" s="1"/>
  <c r="F48" i="1"/>
  <c r="E10" i="8" s="1"/>
  <c r="L70" i="1"/>
  <c r="AL70" i="1" s="1"/>
  <c r="M46" i="1"/>
  <c r="F46" i="1" s="1"/>
  <c r="E8" i="8" s="1"/>
  <c r="A52" i="1"/>
  <c r="C26" i="1"/>
  <c r="C4" i="1"/>
  <c r="A74" i="1"/>
  <c r="A76" i="1"/>
  <c r="A32" i="1"/>
  <c r="A6" i="1"/>
  <c r="A37" i="1"/>
  <c r="A78" i="1"/>
  <c r="A22" i="1"/>
  <c r="A90" i="1"/>
  <c r="A20" i="1"/>
  <c r="A99" i="1"/>
  <c r="A80" i="1"/>
  <c r="A95" i="1"/>
  <c r="A31" i="1"/>
  <c r="A94" i="1"/>
  <c r="A69" i="1"/>
  <c r="A15" i="1"/>
  <c r="A12" i="1"/>
  <c r="A82" i="1"/>
  <c r="A5" i="1"/>
  <c r="A27" i="1"/>
  <c r="A68" i="1"/>
  <c r="A61" i="1"/>
  <c r="A55" i="1"/>
  <c r="A21" i="1"/>
  <c r="A64" i="1"/>
  <c r="A51" i="1"/>
  <c r="A77" i="1"/>
  <c r="A56" i="1"/>
  <c r="A50" i="1"/>
  <c r="A49" i="1"/>
  <c r="A35" i="1"/>
  <c r="A83" i="1"/>
  <c r="A96" i="1"/>
  <c r="A14" i="1"/>
  <c r="A36" i="1"/>
  <c r="A19" i="1"/>
  <c r="A88" i="1"/>
  <c r="A81" i="1"/>
  <c r="A91" i="1"/>
  <c r="E91" i="1"/>
  <c r="K103" i="1"/>
  <c r="E38" i="1"/>
  <c r="E27" i="1"/>
  <c r="BB27" i="1"/>
  <c r="AF44" i="1"/>
  <c r="AR27" i="1"/>
  <c r="AR41" i="1"/>
  <c r="AS41" i="1"/>
  <c r="AB41" i="1" s="1"/>
  <c r="AL44" i="1"/>
  <c r="AQ16" i="1"/>
  <c r="AR5" i="1"/>
  <c r="AS5" i="1"/>
  <c r="AB5" i="1" s="1"/>
  <c r="E5" i="1" s="1"/>
  <c r="AF5" i="1"/>
  <c r="B5" i="1" s="1"/>
  <c r="B9" i="1"/>
  <c r="AR9" i="1"/>
  <c r="E32" i="1" l="1"/>
  <c r="E28" i="8"/>
  <c r="E33" i="1"/>
  <c r="B101" i="1"/>
  <c r="E11" i="8"/>
  <c r="E7" i="1"/>
  <c r="AR39" i="1"/>
  <c r="AS39" i="1"/>
  <c r="AB39" i="1" s="1"/>
  <c r="E39" i="1" s="1"/>
  <c r="AR14" i="1"/>
  <c r="AS14" i="1"/>
  <c r="AB14" i="1" s="1"/>
  <c r="E14" i="1" s="1"/>
  <c r="AR13" i="1"/>
  <c r="AS13" i="1"/>
  <c r="AB13" i="1" s="1"/>
  <c r="E13" i="1" s="1"/>
  <c r="AR90" i="1"/>
  <c r="AS90" i="1"/>
  <c r="AB90" i="1" s="1"/>
  <c r="E90" i="1" s="1"/>
  <c r="AR50" i="1"/>
  <c r="AF6" i="1"/>
  <c r="B6" i="1" s="1"/>
  <c r="AQ6" i="1"/>
  <c r="E80" i="1"/>
  <c r="AQ81" i="1"/>
  <c r="AS10" i="1"/>
  <c r="AB10" i="1" s="1"/>
  <c r="E10" i="1" s="1"/>
  <c r="AS20" i="1"/>
  <c r="AB20" i="1" s="1"/>
  <c r="E20" i="1" s="1"/>
  <c r="AR20" i="1"/>
  <c r="AS19" i="1"/>
  <c r="AB19" i="1" s="1"/>
  <c r="E19" i="1" s="1"/>
  <c r="E89" i="1"/>
  <c r="E82" i="1"/>
  <c r="AS54" i="1"/>
  <c r="AB54" i="1" s="1"/>
  <c r="E54" i="1" s="1"/>
  <c r="AS76" i="1"/>
  <c r="AB76" i="1" s="1"/>
  <c r="E76" i="1" s="1"/>
  <c r="AZ24" i="1"/>
  <c r="AF24" i="1"/>
  <c r="AZ44" i="1"/>
  <c r="E35" i="1"/>
  <c r="E41" i="1"/>
  <c r="BD27" i="1"/>
  <c r="E47" i="1"/>
  <c r="E71" i="8"/>
  <c r="E87" i="1"/>
  <c r="AF83" i="1"/>
  <c r="B83" i="1" s="1"/>
  <c r="AQ83" i="1"/>
  <c r="AR99" i="1"/>
  <c r="E94" i="1"/>
  <c r="AS21" i="1"/>
  <c r="AB21" i="1" s="1"/>
  <c r="E21" i="1" s="1"/>
  <c r="E61" i="1"/>
  <c r="F73" i="1"/>
  <c r="E29" i="8" s="1"/>
  <c r="M84" i="1"/>
  <c r="E68" i="8"/>
  <c r="E92" i="1"/>
  <c r="AQ79" i="1"/>
  <c r="AR82" i="1"/>
  <c r="AS36" i="1"/>
  <c r="AB36" i="1" s="1"/>
  <c r="E36" i="1" s="1"/>
  <c r="AR12" i="1"/>
  <c r="AS12" i="1"/>
  <c r="AB12" i="1" s="1"/>
  <c r="E12" i="1" s="1"/>
  <c r="AR93" i="1"/>
  <c r="AS93" i="1"/>
  <c r="AB93" i="1" s="1"/>
  <c r="E93" i="1" s="1"/>
  <c r="AR15" i="1"/>
  <c r="AS95" i="1"/>
  <c r="AB95" i="1" s="1"/>
  <c r="E95" i="1" s="1"/>
  <c r="AR95" i="1"/>
  <c r="E100" i="1"/>
  <c r="E37" i="1"/>
  <c r="E29" i="1"/>
  <c r="E30" i="1"/>
  <c r="AS31" i="1"/>
  <c r="AB31" i="1" s="1"/>
  <c r="E31" i="1" s="1"/>
  <c r="AS15" i="1"/>
  <c r="AB15" i="1" s="1"/>
  <c r="E15" i="1" s="1"/>
  <c r="AS96" i="1"/>
  <c r="AB96" i="1" s="1"/>
  <c r="E96" i="1" s="1"/>
  <c r="AR74" i="1"/>
  <c r="AS74" i="1"/>
  <c r="AB74" i="1" s="1"/>
  <c r="E74" i="1" s="1"/>
  <c r="E77" i="1"/>
  <c r="AS75" i="1"/>
  <c r="AB75" i="1" s="1"/>
  <c r="E75" i="1" s="1"/>
  <c r="E73" i="1"/>
  <c r="AS99" i="1"/>
  <c r="AB99" i="1" s="1"/>
  <c r="E99" i="1" s="1"/>
  <c r="E88" i="1"/>
  <c r="E28" i="1"/>
  <c r="AS8" i="1"/>
  <c r="AB8" i="1" s="1"/>
  <c r="E8" i="1" s="1"/>
  <c r="AS78" i="1"/>
  <c r="AB78" i="1" s="1"/>
  <c r="E78" i="1" s="1"/>
  <c r="AS18" i="1"/>
  <c r="AB18" i="1" s="1"/>
  <c r="E18" i="1" s="1"/>
  <c r="E34" i="1"/>
  <c r="B24" i="1"/>
  <c r="AR62" i="1"/>
  <c r="AS62" i="1"/>
  <c r="AB62" i="1" s="1"/>
  <c r="E62" i="1" s="1"/>
  <c r="AQ63" i="1"/>
  <c r="AR64" i="1"/>
  <c r="AS64" i="1"/>
  <c r="AB64" i="1" s="1"/>
  <c r="E64" i="1" s="1"/>
  <c r="AS65" i="1"/>
  <c r="AB65" i="1" s="1"/>
  <c r="E65" i="1" s="1"/>
  <c r="AS67" i="1"/>
  <c r="AB67" i="1" s="1"/>
  <c r="E67" i="1" s="1"/>
  <c r="AR67" i="1"/>
  <c r="AR69" i="1"/>
  <c r="AS69" i="1"/>
  <c r="AB69" i="1" s="1"/>
  <c r="E69" i="1" s="1"/>
  <c r="E48" i="1"/>
  <c r="E56" i="8"/>
  <c r="E49" i="1"/>
  <c r="E55" i="1"/>
  <c r="AS46" i="1"/>
  <c r="AB46" i="1" s="1"/>
  <c r="E46" i="1" s="1"/>
  <c r="AR46" i="1"/>
  <c r="AR51" i="1"/>
  <c r="AS51" i="1"/>
  <c r="AB51" i="1" s="1"/>
  <c r="E51" i="1" s="1"/>
  <c r="B70" i="1"/>
  <c r="B43" i="1"/>
  <c r="B84" i="1"/>
  <c r="AQ70" i="1"/>
  <c r="AR70" i="1" s="1"/>
  <c r="AF70" i="1"/>
  <c r="AR52" i="1"/>
  <c r="AS52" i="1"/>
  <c r="AB52" i="1" s="1"/>
  <c r="E52" i="1" s="1"/>
  <c r="L103" i="1"/>
  <c r="Q103" i="1" s="1"/>
  <c r="AQ57" i="1"/>
  <c r="AR57" i="1" s="1"/>
  <c r="AR58" i="1"/>
  <c r="AS60" i="1"/>
  <c r="AB60" i="1" s="1"/>
  <c r="E60" i="1" s="1"/>
  <c r="AR63" i="1"/>
  <c r="AS63" i="1"/>
  <c r="AB63" i="1" s="1"/>
  <c r="E63" i="1" s="1"/>
  <c r="AF65" i="1"/>
  <c r="B65" i="1" s="1"/>
  <c r="AS66" i="1"/>
  <c r="AB66" i="1" s="1"/>
  <c r="E66" i="1" s="1"/>
  <c r="AF69" i="1"/>
  <c r="B69" i="1" s="1"/>
  <c r="AS68" i="1"/>
  <c r="AB68" i="1" s="1"/>
  <c r="E68" i="1" s="1"/>
  <c r="AS58" i="1"/>
  <c r="AB58" i="1" s="1"/>
  <c r="E58" i="1" s="1"/>
  <c r="AS57" i="1"/>
  <c r="AB57" i="1" s="1"/>
  <c r="E57" i="1" s="1"/>
  <c r="E59" i="1"/>
  <c r="E50" i="1"/>
  <c r="BC27" i="1"/>
  <c r="AB44" i="1"/>
  <c r="E42" i="1"/>
  <c r="AS16" i="1"/>
  <c r="AB16" i="1" s="1"/>
  <c r="E16" i="1" s="1"/>
  <c r="AR16" i="1"/>
  <c r="BC5" i="1"/>
  <c r="BB5" i="1"/>
  <c r="BD5" i="1"/>
  <c r="BA5" i="1"/>
  <c r="J7" i="8" l="1"/>
  <c r="J8" i="8"/>
  <c r="J9" i="8"/>
  <c r="J5" i="8"/>
  <c r="J6" i="8"/>
  <c r="BC73" i="1"/>
  <c r="BB73" i="1"/>
  <c r="BA73" i="1"/>
  <c r="BD73" i="1"/>
  <c r="AR83" i="1"/>
  <c r="AS83" i="1"/>
  <c r="AB83" i="1" s="1"/>
  <c r="E83" i="1" s="1"/>
  <c r="BD87" i="1"/>
  <c r="BC87" i="1"/>
  <c r="BB87" i="1"/>
  <c r="BA87" i="1"/>
  <c r="E101" i="1"/>
  <c r="AS81" i="1"/>
  <c r="AB81" i="1" s="1"/>
  <c r="E81" i="1" s="1"/>
  <c r="E84" i="1" s="1"/>
  <c r="AR81" i="1"/>
  <c r="AR6" i="1"/>
  <c r="AS6" i="1"/>
  <c r="AB6" i="1" s="1"/>
  <c r="E6" i="1" s="1"/>
  <c r="BD44" i="1"/>
  <c r="AS79" i="1"/>
  <c r="AB79" i="1" s="1"/>
  <c r="E79" i="1" s="1"/>
  <c r="AR79" i="1"/>
  <c r="BC46" i="1"/>
  <c r="BB46" i="1"/>
  <c r="BD46" i="1"/>
  <c r="BA46" i="1"/>
  <c r="E70" i="1"/>
  <c r="AS70" i="1"/>
  <c r="BB84" i="1" l="1"/>
  <c r="BC84" i="1"/>
  <c r="BA84" i="1"/>
  <c r="BD84" i="1"/>
  <c r="BA44" i="1"/>
  <c r="BC44" i="1"/>
  <c r="BB44" i="1"/>
  <c r="BA24" i="1"/>
  <c r="BD24" i="1"/>
  <c r="BC24" i="1"/>
  <c r="BB24" i="1"/>
  <c r="E23" i="1"/>
</calcChain>
</file>

<file path=xl/sharedStrings.xml><?xml version="1.0" encoding="utf-8"?>
<sst xmlns="http://schemas.openxmlformats.org/spreadsheetml/2006/main" count="358" uniqueCount="187">
  <si>
    <t>исправляемые</t>
  </si>
  <si>
    <t>ведомость</t>
  </si>
  <si>
    <t>расч. оценка</t>
  </si>
  <si>
    <t>Расчет экзаменационной оценки</t>
  </si>
  <si>
    <t>Расчет оц за самост работу</t>
  </si>
  <si>
    <t>данные</t>
  </si>
  <si>
    <t>двоек</t>
  </si>
  <si>
    <t>число вопросов Т3</t>
  </si>
  <si>
    <t>Улучшения</t>
  </si>
  <si>
    <t>формулы</t>
  </si>
  <si>
    <t>контрольные</t>
  </si>
  <si>
    <t>Тесты</t>
  </si>
  <si>
    <t>Самостоятельная работа</t>
  </si>
  <si>
    <t>Инд задача 1</t>
  </si>
  <si>
    <t>Инд задача 2</t>
  </si>
  <si>
    <t>Дом -задач</t>
  </si>
  <si>
    <t>Понимание К+И</t>
  </si>
  <si>
    <t>Активность</t>
  </si>
  <si>
    <t>правильных ответов в  Т3</t>
  </si>
  <si>
    <t>прав ответов в  мини тестах</t>
  </si>
  <si>
    <t xml:space="preserve"> дом задач </t>
  </si>
  <si>
    <t>исправлений (к+и)</t>
  </si>
  <si>
    <t>автографов</t>
  </si>
  <si>
    <t>посещ лекций</t>
  </si>
  <si>
    <t>сейчас</t>
  </si>
  <si>
    <t>исправлено</t>
  </si>
  <si>
    <t>Текущая статистика</t>
  </si>
  <si>
    <t>рейтинг  студентов</t>
  </si>
  <si>
    <t>осталось двоек</t>
  </si>
  <si>
    <t>рейтинг группы</t>
  </si>
  <si>
    <t>К1 Пространство</t>
  </si>
  <si>
    <t>К2 Плоское движ</t>
  </si>
  <si>
    <t>К3 Составное движ</t>
  </si>
  <si>
    <t>Тест1 Статика</t>
  </si>
  <si>
    <t>Тест 2 Кинематика</t>
  </si>
  <si>
    <r>
      <t>Тест3</t>
    </r>
    <r>
      <rPr>
        <sz val="12"/>
        <rFont val="Arial Narrow"/>
        <family val="2"/>
        <charset val="204"/>
      </rPr>
      <t xml:space="preserve">  </t>
    </r>
    <r>
      <rPr>
        <sz val="10"/>
        <rFont val="Arial Narrow"/>
        <family val="2"/>
        <charset val="204"/>
      </rPr>
      <t>общий</t>
    </r>
  </si>
  <si>
    <t>семинар</t>
  </si>
  <si>
    <t>всего долгов</t>
  </si>
  <si>
    <t>Долги</t>
  </si>
  <si>
    <t>нет И</t>
  </si>
  <si>
    <t>нет контр</t>
  </si>
  <si>
    <t>нет тестов</t>
  </si>
  <si>
    <t>писать пунктов</t>
  </si>
  <si>
    <t xml:space="preserve">всего нет </t>
  </si>
  <si>
    <t>Первых двоек</t>
  </si>
  <si>
    <t>Средняя оценка за Контр</t>
  </si>
  <si>
    <t>Средняя оценка за Тесты</t>
  </si>
  <si>
    <t>Средняя оценка за И</t>
  </si>
  <si>
    <t>Пятерок %</t>
  </si>
  <si>
    <t>Четверок %</t>
  </si>
  <si>
    <t>Троек %</t>
  </si>
  <si>
    <t>Двоек %</t>
  </si>
  <si>
    <t>гр.13325/1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</si>
  <si>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</si>
  <si>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</si>
  <si>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</si>
  <si>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</si>
  <si>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</si>
  <si>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</si>
  <si>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</si>
  <si>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</si>
  <si>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</si>
  <si>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</si>
  <si>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</si>
  <si>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</si>
  <si>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</si>
  <si>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</si>
  <si>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k1</t>
  </si>
  <si>
    <t>k2</t>
  </si>
  <si>
    <t>k3</t>
  </si>
  <si>
    <t>t1</t>
  </si>
  <si>
    <t>t3</t>
  </si>
  <si>
    <t>и1</t>
  </si>
  <si>
    <t>и2</t>
  </si>
  <si>
    <t>к1</t>
  </si>
  <si>
    <t>к2</t>
  </si>
  <si>
    <t>к3</t>
  </si>
  <si>
    <t>за экзамен</t>
  </si>
  <si>
    <t>  АЛЫВАЕВА</t>
  </si>
  <si>
    <t>  АНДРЮЩЕНКО</t>
  </si>
  <si>
    <t>  АРТЕМЕНКО</t>
  </si>
  <si>
    <t>  БАЛАБАНОВ</t>
  </si>
  <si>
    <t>  БОРИСОВ</t>
  </si>
  <si>
    <t>  ГАСОВА</t>
  </si>
  <si>
    <t>  ЖЛУДОВ</t>
  </si>
  <si>
    <t>  ЖУКОВ</t>
  </si>
  <si>
    <t>  ЗАХАРОВ</t>
  </si>
  <si>
    <t>  КОНДРАТЬЕВ</t>
  </si>
  <si>
    <t>  КРУЧИНИН</t>
  </si>
  <si>
    <t>  КУЗНЕЦОВА</t>
  </si>
  <si>
    <t>  КУМАЧЕВА</t>
  </si>
  <si>
    <t> ЛИТВИНОВ</t>
  </si>
  <si>
    <t>  МАКСИМОВА</t>
  </si>
  <si>
    <t>  ОСИКОВА</t>
  </si>
  <si>
    <t>  ЯКОВЛЕВ</t>
  </si>
  <si>
    <t>  МАКИНА</t>
  </si>
  <si>
    <t>долги</t>
  </si>
  <si>
    <t>Вес</t>
  </si>
  <si>
    <t>т1</t>
  </si>
  <si>
    <t>т2</t>
  </si>
  <si>
    <t>т3</t>
  </si>
  <si>
    <t>сам</t>
  </si>
  <si>
    <t>И1</t>
  </si>
  <si>
    <t>И2</t>
  </si>
  <si>
    <t>Дом</t>
  </si>
  <si>
    <t>Пон</t>
  </si>
  <si>
    <t>Акт</t>
  </si>
  <si>
    <t>гр.13325/2</t>
  </si>
  <si>
    <t>Т3</t>
  </si>
  <si>
    <t>Мини</t>
  </si>
  <si>
    <t>Д</t>
  </si>
  <si>
    <t>Исп</t>
  </si>
  <si>
    <t>Авт</t>
  </si>
  <si>
    <t>Л</t>
  </si>
  <si>
    <t>t2</t>
  </si>
  <si>
    <t>  КИРЕЕВ</t>
  </si>
  <si>
    <t>Средняя оценка за экзамен</t>
  </si>
  <si>
    <t> КОСЫРЕВ</t>
  </si>
  <si>
    <t>  НИКОЛАЕВА</t>
  </si>
  <si>
    <t>  ПАНТЕЛЕЕВА</t>
  </si>
  <si>
    <t>  ПЕРТЕН</t>
  </si>
  <si>
    <t>  ПЕТРАКОВ</t>
  </si>
  <si>
    <t>  РАЖЕВА</t>
  </si>
  <si>
    <t>  РУДИК</t>
  </si>
  <si>
    <t>  САМАРИНА</t>
  </si>
  <si>
    <t>  ТИХОНОВА</t>
  </si>
  <si>
    <t>  ФЕДУЛОВ</t>
  </si>
  <si>
    <t>  ФИЛОНЕНКО</t>
  </si>
  <si>
    <t>  ХЕ</t>
  </si>
  <si>
    <t>  ШВЕЦОВ</t>
  </si>
  <si>
    <t>  ШКУРАТОВ</t>
  </si>
  <si>
    <t>на экзамен</t>
  </si>
  <si>
    <t>гр .13325/3</t>
  </si>
  <si>
    <t>  БАЙКОВ</t>
  </si>
  <si>
    <t> БАХАРЕВ</t>
  </si>
  <si>
    <t>  БЕЛКИНА</t>
  </si>
  <si>
    <t>  БЕЛЬСКИХ</t>
  </si>
  <si>
    <t>  ВОЛЧЕНКО</t>
  </si>
  <si>
    <t>  ГИРФАНОВ</t>
  </si>
  <si>
    <t>  ДАГАЕВА</t>
  </si>
  <si>
    <t>  ДРЕЛЮШ</t>
  </si>
  <si>
    <t>  КОЛОТИЙ</t>
  </si>
  <si>
    <t>  КОТОВ</t>
  </si>
  <si>
    <t>  МИШАГИН</t>
  </si>
  <si>
    <t>  МИШКОВИЧ</t>
  </si>
  <si>
    <t>  ПЧЁЛКИН</t>
  </si>
  <si>
    <t>  РАЕВСКИЙ</t>
  </si>
  <si>
    <t>  РАЧКОВ</t>
  </si>
  <si>
    <t>  РЯБОВ</t>
  </si>
  <si>
    <t>  САРГСЯН</t>
  </si>
  <si>
    <t>  СИМАНКИН</t>
  </si>
  <si>
    <t>  СУЛТАНОВ</t>
  </si>
  <si>
    <t>  СУХОЙ</t>
  </si>
  <si>
    <t>  ТОРОПЦОВ</t>
  </si>
  <si>
    <t>  ТУЛИН</t>
  </si>
  <si>
    <t>  УСМОНОВ</t>
  </si>
  <si>
    <t>  КУЛИКОВ</t>
  </si>
  <si>
    <t>гр .13327/1</t>
  </si>
  <si>
    <t>  АНТОНОВ</t>
  </si>
  <si>
    <t>  БУДИЛОВ</t>
  </si>
  <si>
    <t>  ДУДИН</t>
  </si>
  <si>
    <t>  ЖУРАВЛЁВ</t>
  </si>
  <si>
    <t> КУДРЯВЦЕВА</t>
  </si>
  <si>
    <t>  ЛАЗАРЕВ</t>
  </si>
  <si>
    <t>  НАСОНОВСКИЙ</t>
  </si>
  <si>
    <t>  НИКОЛАЕВ</t>
  </si>
  <si>
    <t>  ШЕСТАКОВ</t>
  </si>
  <si>
    <t>  РОМАНОВ</t>
  </si>
  <si>
    <t>  ФЕДОТОВ</t>
  </si>
  <si>
    <t>гр .13322/5</t>
  </si>
  <si>
    <t>  АЛЕКСАНДРОВ</t>
  </si>
  <si>
    <t>  АРЫКУ</t>
  </si>
  <si>
    <t>  БЕСТУЖЕВ</t>
  </si>
  <si>
    <t>  КСЕНЕВИЧ</t>
  </si>
  <si>
    <t xml:space="preserve"> МОКРАЯ</t>
  </si>
  <si>
    <t>  НОРЕНБЕРГ</t>
  </si>
  <si>
    <t>  ПРЯДКО</t>
  </si>
  <si>
    <t>  САГИЙ</t>
  </si>
  <si>
    <t xml:space="preserve">  ВОРОНИН</t>
  </si>
  <si>
    <t>  ФИСЕНКО</t>
  </si>
  <si>
    <t>  ЧУДИНОВ</t>
  </si>
  <si>
    <t>СЛАВИНСКАЯ</t>
  </si>
  <si>
    <t>СОРВАЧЕВ</t>
  </si>
  <si>
    <t>СИМОНОВ</t>
  </si>
  <si>
    <t xml:space="preserve">всего долгов </t>
  </si>
  <si>
    <t>рейтинг</t>
  </si>
  <si>
    <t>групповой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</si>
</sst>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0" x14ac:knownFonts="1">
    <font>
      <sz val="10"/>
      <name val="Arial Cyr"/>
      <charset val="204"/>
    </font>
    <font>
      <u/>
      <sz val="11"/>
      <color theme="10"/>
      <name val="Arial Cyr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8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2"/>
      <color theme="0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9FEF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0">
    <xf numFmtId="0" fontId="0" fillId="0" borderId="0" xfId="0"/>
    <xf numFmtId="0" fontId="3" fillId="0" borderId="0" xfId="1" applyFont="1" applyFill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textRotation="90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textRotation="90"/>
      <protection locked="0"/>
    </xf>
    <xf numFmtId="0" fontId="5" fillId="2" borderId="23" xfId="0" applyFont="1" applyFill="1" applyBorder="1" applyAlignment="1" applyProtection="1">
      <alignment horizontal="center" textRotation="90"/>
      <protection locked="0"/>
    </xf>
    <xf numFmtId="0" fontId="5" fillId="2" borderId="24" xfId="0" applyFont="1" applyFill="1" applyBorder="1" applyAlignment="1" applyProtection="1">
      <alignment horizontal="center" textRotation="90"/>
      <protection locked="0"/>
    </xf>
    <xf numFmtId="0" fontId="5" fillId="2" borderId="26" xfId="0" applyFont="1" applyFill="1" applyBorder="1" applyAlignment="1" applyProtection="1">
      <alignment horizontal="center" textRotation="90"/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5" fillId="0" borderId="6" xfId="0" applyFont="1" applyFill="1" applyBorder="1" applyAlignment="1" applyProtection="1">
      <alignment horizontal="center" vertical="center" textRotation="90" wrapText="1"/>
      <protection locked="0"/>
    </xf>
    <xf numFmtId="0" fontId="5" fillId="0" borderId="38" xfId="0" applyFont="1" applyFill="1" applyBorder="1" applyAlignment="1" applyProtection="1">
      <alignment vertical="center" textRotation="90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</xf>
    <xf numFmtId="1" fontId="5" fillId="4" borderId="27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" fontId="5" fillId="4" borderId="23" xfId="0" applyNumberFormat="1" applyFont="1" applyFill="1" applyBorder="1" applyAlignment="1" applyProtection="1">
      <alignment horizontal="center" vertical="center"/>
      <protection locked="0"/>
    </xf>
    <xf numFmtId="1" fontId="5" fillId="4" borderId="24" xfId="0" applyNumberFormat="1" applyFont="1" applyFill="1" applyBorder="1" applyAlignment="1" applyProtection="1">
      <alignment horizontal="center" vertical="center"/>
      <protection locked="0"/>
    </xf>
    <xf numFmtId="1" fontId="5" fillId="4" borderId="56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vertical="center" textRotation="90" wrapText="1"/>
      <protection locked="0"/>
    </xf>
    <xf numFmtId="0" fontId="4" fillId="7" borderId="0" xfId="0" applyFont="1" applyFill="1" applyAlignment="1" applyProtection="1">
      <alignment vertical="center"/>
      <protection locked="0"/>
    </xf>
    <xf numFmtId="1" fontId="4" fillId="7" borderId="61" xfId="0" applyNumberFormat="1" applyFont="1" applyFill="1" applyBorder="1" applyAlignment="1" applyProtection="1">
      <alignment horizontal="center" vertical="center"/>
    </xf>
    <xf numFmtId="1" fontId="5" fillId="7" borderId="63" xfId="0" applyNumberFormat="1" applyFont="1" applyFill="1" applyBorder="1" applyAlignment="1" applyProtection="1">
      <alignment horizontal="center" vertical="center"/>
    </xf>
    <xf numFmtId="164" fontId="4" fillId="7" borderId="31" xfId="0" applyNumberFormat="1" applyFont="1" applyFill="1" applyBorder="1" applyAlignment="1" applyProtection="1">
      <alignment horizontal="center" vertical="center"/>
    </xf>
    <xf numFmtId="164" fontId="4" fillId="7" borderId="2" xfId="0" applyNumberFormat="1" applyFont="1" applyFill="1" applyBorder="1" applyAlignment="1" applyProtection="1">
      <alignment horizontal="center" vertical="center"/>
      <protection locked="0"/>
    </xf>
    <xf numFmtId="164" fontId="4" fillId="7" borderId="3" xfId="0" applyNumberFormat="1" applyFont="1" applyFill="1" applyBorder="1" applyAlignment="1" applyProtection="1">
      <alignment horizontal="center" vertical="center"/>
      <protection locked="0"/>
    </xf>
    <xf numFmtId="164" fontId="4" fillId="7" borderId="53" xfId="0" applyNumberFormat="1" applyFont="1" applyFill="1" applyBorder="1" applyAlignment="1" applyProtection="1">
      <alignment horizontal="center" vertical="center"/>
      <protection locked="0"/>
    </xf>
    <xf numFmtId="164" fontId="4" fillId="7" borderId="44" xfId="0" applyNumberFormat="1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164" fontId="4" fillId="7" borderId="14" xfId="0" applyNumberFormat="1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</xf>
    <xf numFmtId="164" fontId="4" fillId="7" borderId="0" xfId="0" applyNumberFormat="1" applyFont="1" applyFill="1" applyBorder="1" applyAlignment="1" applyProtection="1">
      <alignment horizontal="center" vertical="center"/>
      <protection locked="0"/>
    </xf>
    <xf numFmtId="1" fontId="4" fillId="7" borderId="17" xfId="0" applyNumberFormat="1" applyFont="1" applyFill="1" applyBorder="1" applyAlignment="1" applyProtection="1">
      <alignment horizontal="center" vertical="center"/>
    </xf>
    <xf numFmtId="1" fontId="4" fillId="7" borderId="5" xfId="0" applyNumberFormat="1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1" fontId="4" fillId="7" borderId="6" xfId="0" applyNumberFormat="1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  <protection locked="0"/>
    </xf>
    <xf numFmtId="164" fontId="4" fillId="7" borderId="20" xfId="0" applyNumberFormat="1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1" fontId="4" fillId="0" borderId="29" xfId="0" applyNumberFormat="1" applyFont="1" applyFill="1" applyBorder="1" applyAlignment="1" applyProtection="1">
      <alignment horizontal="center" vertical="center"/>
    </xf>
    <xf numFmtId="1" fontId="5" fillId="0" borderId="22" xfId="0" applyNumberFormat="1" applyFont="1" applyFill="1" applyBorder="1" applyAlignment="1" applyProtection="1">
      <alignment horizontal="center" vertical="center"/>
    </xf>
    <xf numFmtId="164" fontId="4" fillId="0" borderId="17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7" borderId="29" xfId="0" applyNumberFormat="1" applyFont="1" applyFill="1" applyBorder="1" applyAlignment="1" applyProtection="1">
      <alignment horizontal="center" vertical="center"/>
    </xf>
    <xf numFmtId="1" fontId="5" fillId="7" borderId="22" xfId="0" applyNumberFormat="1" applyFont="1" applyFill="1" applyBorder="1" applyAlignment="1" applyProtection="1">
      <alignment horizontal="center" vertical="center"/>
    </xf>
    <xf numFmtId="164" fontId="4" fillId="7" borderId="17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  <protection locked="0"/>
    </xf>
    <xf numFmtId="164" fontId="4" fillId="7" borderId="6" xfId="0" applyNumberFormat="1" applyFont="1" applyFill="1" applyBorder="1" applyAlignment="1" applyProtection="1">
      <alignment horizontal="center" vertical="center"/>
      <protection locked="0"/>
    </xf>
    <xf numFmtId="164" fontId="4" fillId="7" borderId="68" xfId="0" applyNumberFormat="1" applyFont="1" applyFill="1" applyBorder="1" applyAlignment="1" applyProtection="1">
      <alignment horizontal="center" vertical="center"/>
      <protection locked="0"/>
    </xf>
    <xf numFmtId="164" fontId="4" fillId="7" borderId="40" xfId="0" applyNumberFormat="1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164" fontId="4" fillId="7" borderId="15" xfId="0" applyNumberFormat="1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</xf>
    <xf numFmtId="0" fontId="5" fillId="7" borderId="43" xfId="0" applyFont="1" applyFill="1" applyBorder="1" applyAlignment="1" applyProtection="1">
      <alignment vertical="center" textRotation="90" wrapText="1"/>
      <protection locked="0"/>
    </xf>
    <xf numFmtId="164" fontId="4" fillId="7" borderId="11" xfId="0" applyNumberFormat="1" applyFont="1" applyFill="1" applyBorder="1" applyAlignment="1" applyProtection="1">
      <alignment horizontal="center" vertical="center"/>
      <protection locked="0"/>
    </xf>
    <xf numFmtId="164" fontId="4" fillId="7" borderId="12" xfId="0" applyNumberFormat="1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1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4" borderId="10" xfId="0" applyNumberFormat="1" applyFont="1" applyFill="1" applyBorder="1" applyAlignment="1" applyProtection="1">
      <alignment horizontal="center" vertical="center"/>
      <protection locked="0"/>
    </xf>
    <xf numFmtId="1" fontId="5" fillId="4" borderId="9" xfId="0" applyNumberFormat="1" applyFont="1" applyFill="1" applyBorder="1" applyAlignment="1" applyProtection="1">
      <alignment horizontal="center" vertical="center"/>
      <protection locked="0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47" xfId="0" applyNumberFormat="1" applyFont="1" applyFill="1" applyBorder="1" applyAlignment="1" applyProtection="1">
      <alignment horizontal="center"/>
      <protection locked="0"/>
    </xf>
    <xf numFmtId="164" fontId="5" fillId="0" borderId="47" xfId="0" applyNumberFormat="1" applyFont="1" applyFill="1" applyBorder="1" applyAlignment="1" applyProtection="1">
      <alignment horizontal="left"/>
      <protection locked="0"/>
    </xf>
    <xf numFmtId="1" fontId="5" fillId="0" borderId="47" xfId="0" applyNumberFormat="1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 textRotation="90"/>
      <protection locked="0"/>
    </xf>
    <xf numFmtId="0" fontId="5" fillId="0" borderId="47" xfId="0" applyFont="1" applyFill="1" applyBorder="1" applyAlignment="1" applyProtection="1">
      <alignment horizontal="center" textRotation="90"/>
      <protection locked="0"/>
    </xf>
    <xf numFmtId="0" fontId="5" fillId="0" borderId="47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1" fontId="5" fillId="0" borderId="63" xfId="0" applyNumberFormat="1" applyFont="1" applyFill="1" applyBorder="1" applyAlignment="1" applyProtection="1">
      <alignment horizontal="center" vertical="center"/>
    </xf>
    <xf numFmtId="164" fontId="4" fillId="0" borderId="31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4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textRotation="90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164" fontId="4" fillId="7" borderId="7" xfId="0" applyNumberFormat="1" applyFont="1" applyFill="1" applyBorder="1" applyAlignment="1" applyProtection="1">
      <alignment horizontal="center" vertical="center"/>
      <protection locked="0"/>
    </xf>
    <xf numFmtId="0" fontId="2" fillId="7" borderId="43" xfId="0" applyFont="1" applyFill="1" applyBorder="1" applyAlignment="1" applyProtection="1">
      <alignment textRotation="90"/>
      <protection locked="0"/>
    </xf>
    <xf numFmtId="0" fontId="4" fillId="7" borderId="42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textRotation="90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4" fillId="6" borderId="5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64" fontId="5" fillId="0" borderId="34" xfId="0" applyNumberFormat="1" applyFont="1" applyFill="1" applyBorder="1" applyAlignment="1" applyProtection="1">
      <alignment horizontal="center"/>
      <protection locked="0"/>
    </xf>
    <xf numFmtId="164" fontId="5" fillId="0" borderId="34" xfId="0" applyNumberFormat="1" applyFont="1" applyFill="1" applyBorder="1" applyAlignment="1" applyProtection="1">
      <alignment horizontal="left"/>
      <protection locked="0"/>
    </xf>
    <xf numFmtId="1" fontId="5" fillId="0" borderId="34" xfId="0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14" fontId="2" fillId="0" borderId="34" xfId="0" applyNumberFormat="1" applyFont="1" applyFill="1" applyBorder="1" applyAlignment="1" applyProtection="1">
      <alignment horizontal="center" textRotation="90"/>
      <protection locked="0"/>
    </xf>
    <xf numFmtId="0" fontId="2" fillId="0" borderId="34" xfId="0" applyFont="1" applyFill="1" applyBorder="1" applyAlignment="1" applyProtection="1">
      <alignment horizontal="center" textRotation="90"/>
      <protection locked="0"/>
    </xf>
    <xf numFmtId="0" fontId="5" fillId="0" borderId="34" xfId="0" applyFont="1" applyFill="1" applyBorder="1" applyAlignment="1" applyProtection="1">
      <alignment horizontal="center" textRotation="90"/>
      <protection locked="0"/>
    </xf>
    <xf numFmtId="0" fontId="5" fillId="0" borderId="48" xfId="0" applyFont="1" applyFill="1" applyBorder="1" applyAlignment="1" applyProtection="1">
      <alignment horizontal="center" vertical="center" textRotation="90"/>
      <protection locked="0"/>
    </xf>
    <xf numFmtId="0" fontId="4" fillId="0" borderId="52" xfId="0" applyFont="1" applyFill="1" applyBorder="1" applyAlignment="1" applyProtection="1">
      <alignment horizontal="right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164" fontId="4" fillId="7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7" borderId="29" xfId="0" applyNumberFormat="1" applyFont="1" applyFill="1" applyBorder="1" applyAlignment="1" applyProtection="1">
      <alignment horizontal="center" vertical="center"/>
    </xf>
    <xf numFmtId="1" fontId="4" fillId="7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5" fillId="0" borderId="0" xfId="0" applyFont="1" applyFill="1" applyBorder="1" applyAlignment="1" applyProtection="1">
      <alignment horizontal="center" textRotation="90"/>
      <protection locked="0"/>
    </xf>
    <xf numFmtId="1" fontId="5" fillId="0" borderId="28" xfId="0" applyNumberFormat="1" applyFont="1" applyFill="1" applyBorder="1" applyAlignment="1" applyProtection="1">
      <alignment horizontal="center" vertical="center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</xf>
    <xf numFmtId="0" fontId="4" fillId="7" borderId="64" xfId="0" applyFont="1" applyFill="1" applyBorder="1" applyAlignment="1" applyProtection="1">
      <alignment horizontal="center" vertical="center"/>
    </xf>
    <xf numFmtId="0" fontId="4" fillId="7" borderId="46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1" fontId="5" fillId="7" borderId="30" xfId="0" applyNumberFormat="1" applyFont="1" applyFill="1" applyBorder="1" applyAlignment="1" applyProtection="1">
      <alignment horizontal="center" vertical="center"/>
    </xf>
    <xf numFmtId="0" fontId="4" fillId="7" borderId="49" xfId="0" applyFont="1" applyFill="1" applyBorder="1" applyAlignment="1" applyProtection="1">
      <alignment horizontal="center" vertical="center"/>
    </xf>
    <xf numFmtId="0" fontId="4" fillId="7" borderId="65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</xf>
    <xf numFmtId="0" fontId="4" fillId="7" borderId="61" xfId="0" applyFont="1" applyFill="1" applyBorder="1" applyAlignment="1" applyProtection="1">
      <alignment horizontal="center" vertical="center"/>
      <protection locked="0"/>
    </xf>
    <xf numFmtId="1" fontId="5" fillId="7" borderId="61" xfId="0" applyNumberFormat="1" applyFont="1" applyFill="1" applyBorder="1" applyAlignment="1" applyProtection="1">
      <alignment horizontal="center" vertical="center"/>
    </xf>
    <xf numFmtId="1" fontId="4" fillId="7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0" fontId="4" fillId="7" borderId="3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7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7" borderId="30" xfId="0" applyFont="1" applyFill="1" applyBorder="1" applyAlignment="1">
      <alignment horizontal="left" vertical="center" wrapText="1"/>
    </xf>
    <xf numFmtId="1" fontId="5" fillId="4" borderId="51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1" fontId="5" fillId="0" borderId="58" xfId="0" applyNumberFormat="1" applyFont="1" applyFill="1" applyBorder="1" applyAlignment="1" applyProtection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164" fontId="4" fillId="0" borderId="18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1" fontId="5" fillId="4" borderId="55" xfId="0" applyNumberFormat="1" applyFont="1" applyFill="1" applyBorder="1" applyAlignment="1" applyProtection="1">
      <alignment horizontal="center" vertical="center"/>
    </xf>
    <xf numFmtId="1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7" borderId="44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</xf>
    <xf numFmtId="164" fontId="4" fillId="3" borderId="15" xfId="0" applyNumberFormat="1" applyFont="1" applyFill="1" applyBorder="1" applyAlignment="1" applyProtection="1">
      <alignment horizontal="center" vertical="center"/>
      <protection locked="0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</xf>
    <xf numFmtId="1" fontId="4" fillId="3" borderId="5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7" borderId="1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4" fontId="5" fillId="0" borderId="23" xfId="0" applyNumberFormat="1" applyFont="1" applyFill="1" applyBorder="1" applyAlignment="1" applyProtection="1">
      <alignment textRotation="90"/>
      <protection locked="0"/>
    </xf>
    <xf numFmtId="14" fontId="5" fillId="0" borderId="24" xfId="0" applyNumberFormat="1" applyFont="1" applyFill="1" applyBorder="1" applyAlignment="1" applyProtection="1">
      <alignment textRotation="90"/>
      <protection locked="0"/>
    </xf>
    <xf numFmtId="14" fontId="5" fillId="0" borderId="66" xfId="0" applyNumberFormat="1" applyFont="1" applyFill="1" applyBorder="1" applyAlignment="1" applyProtection="1">
      <alignment textRotation="90"/>
      <protection locked="0"/>
    </xf>
    <xf numFmtId="14" fontId="5" fillId="0" borderId="43" xfId="0" applyNumberFormat="1" applyFont="1" applyFill="1" applyBorder="1" applyAlignment="1" applyProtection="1">
      <alignment textRotation="90"/>
      <protection locked="0"/>
    </xf>
    <xf numFmtId="14" fontId="5" fillId="0" borderId="36" xfId="0" applyNumberFormat="1" applyFont="1" applyFill="1" applyBorder="1" applyAlignment="1" applyProtection="1">
      <alignment textRotation="90"/>
      <protection locked="0"/>
    </xf>
    <xf numFmtId="14" fontId="5" fillId="0" borderId="35" xfId="0" applyNumberFormat="1" applyFont="1" applyFill="1" applyBorder="1" applyAlignment="1" applyProtection="1">
      <alignment textRotation="90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4" fillId="9" borderId="0" xfId="0" applyFont="1" applyFill="1" applyAlignment="1" applyProtection="1">
      <alignment horizontal="center" vertical="center"/>
      <protection locked="0"/>
    </xf>
    <xf numFmtId="0" fontId="4" fillId="10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5" fillId="11" borderId="9" xfId="0" applyFont="1" applyFill="1" applyBorder="1" applyAlignment="1" applyProtection="1">
      <alignment horizontal="center" vertical="center"/>
      <protection locked="0"/>
    </xf>
    <xf numFmtId="0" fontId="5" fillId="11" borderId="8" xfId="0" applyFont="1" applyFill="1" applyBorder="1" applyAlignment="1" applyProtection="1">
      <alignment horizontal="center" vertical="center"/>
      <protection locked="0"/>
    </xf>
    <xf numFmtId="0" fontId="5" fillId="11" borderId="69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12" borderId="8" xfId="0" applyFont="1" applyFill="1" applyBorder="1" applyAlignment="1" applyProtection="1">
      <alignment horizontal="center" vertical="center"/>
      <protection locked="0"/>
    </xf>
    <xf numFmtId="1" fontId="5" fillId="12" borderId="8" xfId="0" applyNumberFormat="1" applyFont="1" applyFill="1" applyBorder="1" applyAlignment="1" applyProtection="1">
      <alignment horizontal="center" vertical="center"/>
      <protection locked="0"/>
    </xf>
    <xf numFmtId="1" fontId="5" fillId="12" borderId="19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164" fontId="4" fillId="7" borderId="32" xfId="0" applyNumberFormat="1" applyFont="1" applyFill="1" applyBorder="1" applyAlignment="1" applyProtection="1">
      <alignment horizontal="center" vertical="center"/>
    </xf>
    <xf numFmtId="164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7" borderId="67" xfId="0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</xf>
    <xf numFmtId="164" fontId="4" fillId="7" borderId="49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64" fontId="4" fillId="8" borderId="6" xfId="0" applyNumberFormat="1" applyFont="1" applyFill="1" applyBorder="1" applyAlignment="1" applyProtection="1">
      <alignment horizontal="center" vertical="center"/>
      <protection locked="0"/>
    </xf>
    <xf numFmtId="164" fontId="4" fillId="8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textRotation="90"/>
      <protection locked="0"/>
    </xf>
    <xf numFmtId="1" fontId="4" fillId="0" borderId="31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4" fillId="0" borderId="61" xfId="0" applyNumberFormat="1" applyFont="1" applyFill="1" applyBorder="1" applyAlignment="1">
      <alignment horizontal="center" vertical="center" wrapText="1"/>
    </xf>
    <xf numFmtId="164" fontId="4" fillId="7" borderId="29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7" borderId="5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textRotation="90"/>
      <protection locked="0"/>
    </xf>
    <xf numFmtId="164" fontId="4" fillId="8" borderId="40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164" fontId="4" fillId="13" borderId="40" xfId="0" applyNumberFormat="1" applyFont="1" applyFill="1" applyBorder="1" applyAlignment="1" applyProtection="1">
      <alignment horizontal="center" vertical="center"/>
      <protection locked="0"/>
    </xf>
    <xf numFmtId="164" fontId="4" fillId="13" borderId="6" xfId="0" applyNumberFormat="1" applyFont="1" applyFill="1" applyBorder="1" applyAlignment="1" applyProtection="1">
      <alignment horizontal="center" vertical="center"/>
      <protection locked="0"/>
    </xf>
    <xf numFmtId="164" fontId="4" fillId="13" borderId="5" xfId="0" applyNumberFormat="1" applyFont="1" applyFill="1" applyBorder="1" applyAlignment="1" applyProtection="1">
      <alignment horizontal="center" vertical="center"/>
      <protection locked="0"/>
    </xf>
    <xf numFmtId="164" fontId="4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62" xfId="0" applyBorder="1"/>
    <xf numFmtId="0" fontId="0" fillId="0" borderId="0" xfId="0" applyBorder="1"/>
    <xf numFmtId="0" fontId="0" fillId="0" borderId="25" xfId="0" applyBorder="1"/>
    <xf numFmtId="0" fontId="0" fillId="0" borderId="59" xfId="0" applyBorder="1"/>
    <xf numFmtId="0" fontId="0" fillId="0" borderId="47" xfId="0" applyBorder="1"/>
    <xf numFmtId="0" fontId="0" fillId="0" borderId="54" xfId="0" applyBorder="1"/>
    <xf numFmtId="0" fontId="9" fillId="14" borderId="1" xfId="0" applyFont="1" applyFill="1" applyBorder="1" applyAlignment="1" applyProtection="1">
      <alignment horizontal="center" vertical="center"/>
      <protection locked="0"/>
    </xf>
    <xf numFmtId="0" fontId="9" fillId="14" borderId="55" xfId="0" applyFont="1" applyFill="1" applyBorder="1" applyAlignment="1" applyProtection="1">
      <alignment horizontal="center" vertical="center"/>
      <protection locked="0"/>
    </xf>
    <xf numFmtId="164" fontId="5" fillId="2" borderId="23" xfId="0" applyNumberFormat="1" applyFont="1" applyFill="1" applyBorder="1" applyAlignment="1" applyProtection="1">
      <alignment horizontal="center" textRotation="90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" fontId="5" fillId="12" borderId="9" xfId="0" applyNumberFormat="1" applyFont="1" applyFill="1" applyBorder="1" applyAlignment="1" applyProtection="1">
      <alignment horizontal="center" vertical="center"/>
      <protection locked="0"/>
    </xf>
    <xf numFmtId="164" fontId="4" fillId="15" borderId="6" xfId="0" applyNumberFormat="1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>
      <alignment horizontal="left" vertical="center" wrapText="1"/>
    </xf>
    <xf numFmtId="0" fontId="8" fillId="7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7" borderId="2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165" fontId="0" fillId="0" borderId="0" xfId="0" applyNumberFormat="1" applyBorder="1"/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164" fontId="4" fillId="15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</xf>
    <xf numFmtId="164" fontId="4" fillId="0" borderId="73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</xf>
    <xf numFmtId="1" fontId="4" fillId="0" borderId="50" xfId="0" applyNumberFormat="1" applyFont="1" applyFill="1" applyBorder="1" applyAlignment="1" applyProtection="1">
      <alignment horizontal="center" vertical="center"/>
    </xf>
    <xf numFmtId="1" fontId="4" fillId="0" borderId="41" xfId="0" applyNumberFormat="1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textRotation="90" wrapText="1"/>
      <protection locked="0"/>
    </xf>
    <xf numFmtId="1" fontId="4" fillId="0" borderId="73" xfId="0" applyNumberFormat="1" applyFont="1" applyFill="1" applyBorder="1" applyAlignment="1" applyProtection="1">
      <alignment horizontal="center" vertical="center"/>
      <protection locked="0"/>
    </xf>
    <xf numFmtId="1" fontId="4" fillId="6" borderId="73" xfId="0" applyNumberFormat="1" applyFont="1" applyFill="1" applyBorder="1" applyAlignment="1" applyProtection="1">
      <alignment horizontal="center" vertical="center"/>
      <protection locked="0"/>
    </xf>
    <xf numFmtId="1" fontId="4" fillId="6" borderId="29" xfId="0" applyNumberFormat="1" applyFont="1" applyFill="1" applyBorder="1" applyAlignment="1" applyProtection="1">
      <alignment horizontal="center" vertical="center"/>
      <protection locked="0"/>
    </xf>
    <xf numFmtId="1" fontId="4" fillId="6" borderId="40" xfId="0" applyNumberFormat="1" applyFont="1" applyFill="1" applyBorder="1" applyAlignment="1" applyProtection="1">
      <alignment horizontal="center" vertical="center"/>
      <protection locked="0"/>
    </xf>
    <xf numFmtId="1" fontId="4" fillId="6" borderId="7" xfId="0" applyNumberFormat="1" applyFont="1" applyFill="1" applyBorder="1" applyAlignment="1" applyProtection="1">
      <alignment horizontal="center" vertical="center"/>
      <protection locked="0"/>
    </xf>
    <xf numFmtId="1" fontId="4" fillId="6" borderId="6" xfId="0" applyNumberFormat="1" applyFont="1" applyFill="1" applyBorder="1" applyAlignment="1" applyProtection="1">
      <alignment horizontal="center" vertical="center"/>
      <protection locked="0"/>
    </xf>
    <xf numFmtId="164" fontId="4" fillId="6" borderId="0" xfId="0" applyNumberFormat="1" applyFont="1" applyFill="1" applyBorder="1" applyAlignment="1" applyProtection="1">
      <alignment horizontal="center" vertical="center"/>
    </xf>
    <xf numFmtId="164" fontId="4" fillId="6" borderId="17" xfId="0" applyNumberFormat="1" applyFont="1" applyFill="1" applyBorder="1" applyAlignment="1" applyProtection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6" borderId="30" xfId="0" applyNumberFormat="1" applyFont="1" applyFill="1" applyBorder="1" applyAlignment="1">
      <alignment horizontal="center" vertical="center" wrapText="1"/>
    </xf>
    <xf numFmtId="1" fontId="4" fillId="6" borderId="13" xfId="0" applyNumberFormat="1" applyFont="1" applyFill="1" applyBorder="1" applyAlignment="1">
      <alignment horizontal="center" vertical="center" wrapText="1"/>
    </xf>
    <xf numFmtId="1" fontId="4" fillId="6" borderId="45" xfId="0" applyNumberFormat="1" applyFont="1" applyFill="1" applyBorder="1" applyAlignment="1">
      <alignment horizontal="center" vertical="center" wrapText="1"/>
    </xf>
    <xf numFmtId="1" fontId="4" fillId="6" borderId="12" xfId="0" applyNumberFormat="1" applyFont="1" applyFill="1" applyBorder="1" applyAlignment="1">
      <alignment horizontal="center" vertical="center" wrapText="1"/>
    </xf>
    <xf numFmtId="164" fontId="4" fillId="6" borderId="18" xfId="0" applyNumberFormat="1" applyFont="1" applyFill="1" applyBorder="1" applyAlignment="1" applyProtection="1">
      <alignment horizontal="center" vertical="center"/>
    </xf>
    <xf numFmtId="1" fontId="4" fillId="6" borderId="30" xfId="0" applyNumberFormat="1" applyFont="1" applyFill="1" applyBorder="1" applyAlignment="1" applyProtection="1">
      <alignment horizontal="center" vertical="center"/>
      <protection locked="0"/>
    </xf>
    <xf numFmtId="1" fontId="4" fillId="6" borderId="45" xfId="0" applyNumberFormat="1" applyFont="1" applyFill="1" applyBorder="1" applyAlignment="1" applyProtection="1">
      <alignment horizontal="center" vertical="center"/>
      <protection locked="0"/>
    </xf>
    <xf numFmtId="1" fontId="4" fillId="6" borderId="13" xfId="0" applyNumberFormat="1" applyFont="1" applyFill="1" applyBorder="1" applyAlignment="1" applyProtection="1">
      <alignment horizontal="center" vertical="center"/>
      <protection locked="0"/>
    </xf>
    <xf numFmtId="1" fontId="4" fillId="6" borderId="12" xfId="0" applyNumberFormat="1" applyFont="1" applyFill="1" applyBorder="1" applyAlignment="1" applyProtection="1">
      <alignment horizontal="center" vertical="center"/>
      <protection locked="0"/>
    </xf>
    <xf numFmtId="164" fontId="4" fillId="6" borderId="30" xfId="0" applyNumberFormat="1" applyFont="1" applyFill="1" applyBorder="1" applyAlignment="1" applyProtection="1">
      <alignment horizontal="center" vertical="center"/>
    </xf>
    <xf numFmtId="164" fontId="4" fillId="7" borderId="39" xfId="0" applyNumberFormat="1" applyFont="1" applyFill="1" applyBorder="1" applyAlignment="1" applyProtection="1">
      <alignment horizontal="center" vertical="center"/>
      <protection locked="0"/>
    </xf>
    <xf numFmtId="164" fontId="4" fillId="7" borderId="38" xfId="0" applyNumberFormat="1" applyFont="1" applyFill="1" applyBorder="1" applyAlignment="1" applyProtection="1">
      <alignment horizontal="center" vertical="center"/>
      <protection locked="0"/>
    </xf>
    <xf numFmtId="164" fontId="4" fillId="7" borderId="42" xfId="0" applyNumberFormat="1" applyFont="1" applyFill="1" applyBorder="1" applyAlignment="1" applyProtection="1">
      <alignment horizontal="center" vertical="center"/>
      <protection locked="0"/>
    </xf>
    <xf numFmtId="164" fontId="4" fillId="7" borderId="50" xfId="0" applyNumberFormat="1" applyFont="1" applyFill="1" applyBorder="1" applyAlignment="1" applyProtection="1">
      <alignment horizontal="center" vertical="center"/>
    </xf>
    <xf numFmtId="1" fontId="4" fillId="7" borderId="39" xfId="0" applyNumberFormat="1" applyFont="1" applyFill="1" applyBorder="1" applyAlignment="1" applyProtection="1">
      <alignment horizontal="center" vertical="center"/>
      <protection locked="0"/>
    </xf>
    <xf numFmtId="1" fontId="4" fillId="6" borderId="9" xfId="0" applyNumberFormat="1" applyFont="1" applyFill="1" applyBorder="1" applyAlignment="1" applyProtection="1">
      <alignment horizontal="center" vertical="center"/>
      <protection locked="0"/>
    </xf>
    <xf numFmtId="1" fontId="4" fillId="6" borderId="8" xfId="0" applyNumberFormat="1" applyFont="1" applyFill="1" applyBorder="1" applyAlignment="1" applyProtection="1">
      <alignment horizontal="center" vertical="center"/>
      <protection locked="0"/>
    </xf>
    <xf numFmtId="1" fontId="4" fillId="6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1" fontId="5" fillId="16" borderId="1" xfId="0" applyNumberFormat="1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165" fontId="0" fillId="0" borderId="52" xfId="0" applyNumberFormat="1" applyBorder="1"/>
    <xf numFmtId="164" fontId="4" fillId="7" borderId="25" xfId="0" applyNumberFormat="1" applyFont="1" applyFill="1" applyBorder="1" applyAlignment="1" applyProtection="1">
      <alignment horizontal="center" vertical="center"/>
      <protection locked="0"/>
    </xf>
    <xf numFmtId="164" fontId="4" fillId="7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13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38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7" borderId="9" xfId="0" applyNumberFormat="1" applyFont="1" applyFill="1" applyBorder="1" applyAlignment="1" applyProtection="1">
      <alignment horizontal="center" vertical="center"/>
      <protection locked="0"/>
    </xf>
    <xf numFmtId="164" fontId="4" fillId="7" borderId="8" xfId="0" applyNumberFormat="1" applyFont="1" applyFill="1" applyBorder="1" applyAlignment="1" applyProtection="1">
      <alignment horizontal="center" vertical="center"/>
      <protection locked="0"/>
    </xf>
    <xf numFmtId="164" fontId="4" fillId="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164" fontId="4" fillId="7" borderId="27" xfId="0" applyNumberFormat="1" applyFont="1" applyFill="1" applyBorder="1" applyAlignment="1" applyProtection="1">
      <alignment horizontal="center" vertical="center"/>
      <protection locked="0"/>
    </xf>
    <xf numFmtId="0" fontId="7" fillId="7" borderId="61" xfId="0" applyFont="1" applyFill="1" applyBorder="1" applyAlignment="1">
      <alignment horizontal="left" vertical="center" wrapText="1"/>
    </xf>
    <xf numFmtId="1" fontId="7" fillId="0" borderId="30" xfId="0" applyNumberFormat="1" applyFont="1" applyFill="1" applyBorder="1" applyAlignment="1" applyProtection="1">
      <alignment horizontal="center" vertical="center"/>
    </xf>
    <xf numFmtId="1" fontId="7" fillId="7" borderId="29" xfId="0" applyNumberFormat="1" applyFont="1" applyFill="1" applyBorder="1" applyAlignment="1" applyProtection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</xf>
    <xf numFmtId="1" fontId="7" fillId="7" borderId="17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textRotation="90"/>
      <protection locked="0"/>
    </xf>
    <xf numFmtId="0" fontId="5" fillId="5" borderId="20" xfId="0" applyFont="1" applyFill="1" applyBorder="1" applyAlignment="1" applyProtection="1">
      <alignment horizontal="center" textRotation="90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 applyProtection="1">
      <alignment horizontal="center" textRotation="90"/>
    </xf>
    <xf numFmtId="0" fontId="5" fillId="0" borderId="50" xfId="0" applyFont="1" applyFill="1" applyBorder="1" applyAlignment="1" applyProtection="1">
      <alignment horizontal="center" textRotation="90"/>
    </xf>
    <xf numFmtId="0" fontId="5" fillId="0" borderId="49" xfId="0" applyFont="1" applyFill="1" applyBorder="1" applyAlignment="1" applyProtection="1">
      <alignment horizontal="center" textRotation="90"/>
    </xf>
    <xf numFmtId="0" fontId="2" fillId="0" borderId="56" xfId="0" applyFont="1" applyFill="1" applyBorder="1" applyAlignment="1" applyProtection="1">
      <alignment horizontal="center" textRotation="90"/>
      <protection locked="0"/>
    </xf>
    <xf numFmtId="0" fontId="2" fillId="0" borderId="60" xfId="0" applyFont="1" applyFill="1" applyBorder="1" applyAlignment="1" applyProtection="1">
      <alignment horizontal="center" textRotation="90"/>
      <protection locked="0"/>
    </xf>
    <xf numFmtId="0" fontId="2" fillId="2" borderId="23" xfId="0" applyFont="1" applyFill="1" applyBorder="1" applyAlignment="1" applyProtection="1">
      <alignment horizontal="center" textRotation="90"/>
      <protection locked="0"/>
    </xf>
    <xf numFmtId="0" fontId="2" fillId="2" borderId="36" xfId="0" applyFont="1" applyFill="1" applyBorder="1" applyAlignment="1" applyProtection="1">
      <alignment horizontal="center" textRotation="90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textRotation="90"/>
      <protection locked="0"/>
    </xf>
    <xf numFmtId="0" fontId="2" fillId="0" borderId="35" xfId="0" applyFont="1" applyFill="1" applyBorder="1" applyAlignment="1" applyProtection="1">
      <alignment horizontal="center" textRotation="90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" textRotation="90"/>
      <protection locked="0"/>
    </xf>
    <xf numFmtId="1" fontId="2" fillId="0" borderId="49" xfId="0" applyNumberFormat="1" applyFont="1" applyFill="1" applyBorder="1" applyAlignment="1" applyProtection="1">
      <alignment horizontal="center" textRotation="90"/>
      <protection locked="0"/>
    </xf>
    <xf numFmtId="0" fontId="2" fillId="2" borderId="24" xfId="0" applyFont="1" applyFill="1" applyBorder="1" applyAlignment="1" applyProtection="1">
      <alignment horizontal="center" textRotation="90"/>
      <protection locked="0"/>
    </xf>
    <xf numFmtId="0" fontId="2" fillId="2" borderId="35" xfId="0" applyFont="1" applyFill="1" applyBorder="1" applyAlignment="1" applyProtection="1">
      <alignment horizontal="center" textRotation="90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textRotation="90"/>
      <protection locked="0"/>
    </xf>
    <xf numFmtId="0" fontId="5" fillId="0" borderId="25" xfId="0" applyFont="1" applyFill="1" applyBorder="1" applyAlignment="1" applyProtection="1">
      <alignment horizontal="center" textRotation="90"/>
      <protection locked="0"/>
    </xf>
    <xf numFmtId="0" fontId="5" fillId="0" borderId="54" xfId="0" applyFont="1" applyFill="1" applyBorder="1" applyAlignment="1" applyProtection="1">
      <alignment horizontal="center" textRotation="90"/>
      <protection locked="0"/>
    </xf>
    <xf numFmtId="0" fontId="5" fillId="0" borderId="55" xfId="0" applyFont="1" applyFill="1" applyBorder="1" applyAlignment="1" applyProtection="1">
      <alignment horizontal="center" vertical="center" textRotation="90"/>
      <protection locked="0"/>
    </xf>
    <xf numFmtId="0" fontId="5" fillId="0" borderId="50" xfId="0" applyFont="1" applyFill="1" applyBorder="1" applyAlignment="1" applyProtection="1">
      <alignment horizontal="center" vertical="center" textRotation="90"/>
      <protection locked="0"/>
    </xf>
    <xf numFmtId="0" fontId="5" fillId="0" borderId="49" xfId="0" applyFont="1" applyFill="1" applyBorder="1" applyAlignment="1" applyProtection="1">
      <alignment horizontal="center" vertical="center" textRotation="90"/>
      <protection locked="0"/>
    </xf>
    <xf numFmtId="0" fontId="5" fillId="0" borderId="3" xfId="0" applyFont="1" applyFill="1" applyBorder="1" applyAlignment="1" applyProtection="1">
      <alignment horizontal="center" textRotation="90"/>
      <protection locked="0"/>
    </xf>
    <xf numFmtId="0" fontId="5" fillId="0" borderId="6" xfId="0" applyFont="1" applyFill="1" applyBorder="1" applyAlignment="1" applyProtection="1">
      <alignment horizontal="center" textRotation="90"/>
      <protection locked="0"/>
    </xf>
    <xf numFmtId="0" fontId="5" fillId="0" borderId="12" xfId="0" applyFont="1" applyFill="1" applyBorder="1" applyAlignment="1" applyProtection="1">
      <alignment horizontal="center" textRotation="90"/>
      <protection locked="0"/>
    </xf>
    <xf numFmtId="0" fontId="5" fillId="0" borderId="26" xfId="0" applyFont="1" applyFill="1" applyBorder="1" applyAlignment="1" applyProtection="1">
      <alignment horizontal="center" textRotation="90"/>
      <protection locked="0"/>
    </xf>
    <xf numFmtId="0" fontId="5" fillId="0" borderId="33" xfId="0" applyFont="1" applyFill="1" applyBorder="1" applyAlignment="1" applyProtection="1">
      <alignment horizontal="center" textRotation="90"/>
      <protection locked="0"/>
    </xf>
    <xf numFmtId="0" fontId="5" fillId="0" borderId="37" xfId="0" applyFont="1" applyFill="1" applyBorder="1" applyAlignment="1" applyProtection="1">
      <alignment horizontal="center" textRotation="90"/>
      <protection locked="0"/>
    </xf>
    <xf numFmtId="0" fontId="5" fillId="0" borderId="24" xfId="0" applyFont="1" applyFill="1" applyBorder="1" applyAlignment="1" applyProtection="1">
      <alignment horizontal="center" textRotation="90"/>
      <protection locked="0"/>
    </xf>
    <xf numFmtId="0" fontId="5" fillId="0" borderId="43" xfId="0" applyFont="1" applyFill="1" applyBorder="1" applyAlignment="1" applyProtection="1">
      <alignment horizontal="center" textRotation="90"/>
      <protection locked="0"/>
    </xf>
    <xf numFmtId="0" fontId="5" fillId="0" borderId="35" xfId="0" applyFont="1" applyFill="1" applyBorder="1" applyAlignment="1" applyProtection="1">
      <alignment horizontal="center" textRotation="90"/>
      <protection locked="0"/>
    </xf>
    <xf numFmtId="164" fontId="2" fillId="0" borderId="2" xfId="0" applyNumberFormat="1" applyFont="1" applyFill="1" applyBorder="1" applyAlignment="1" applyProtection="1">
      <alignment horizontal="center" textRotation="90"/>
      <protection locked="0"/>
    </xf>
    <xf numFmtId="164" fontId="2" fillId="0" borderId="5" xfId="0" applyNumberFormat="1" applyFont="1" applyFill="1" applyBorder="1" applyAlignment="1" applyProtection="1">
      <alignment horizontal="center" textRotation="90"/>
      <protection locked="0"/>
    </xf>
    <xf numFmtId="164" fontId="2" fillId="0" borderId="11" xfId="0" applyNumberFormat="1" applyFont="1" applyFill="1" applyBorder="1" applyAlignment="1" applyProtection="1">
      <alignment horizontal="center" textRotation="90"/>
      <protection locked="0"/>
    </xf>
    <xf numFmtId="0" fontId="5" fillId="0" borderId="4" xfId="0" applyFont="1" applyFill="1" applyBorder="1" applyAlignment="1" applyProtection="1">
      <alignment horizontal="center" textRotation="90"/>
      <protection locked="0"/>
    </xf>
    <xf numFmtId="0" fontId="5" fillId="0" borderId="7" xfId="0" applyFont="1" applyFill="1" applyBorder="1" applyAlignment="1" applyProtection="1">
      <alignment horizontal="center" textRotation="90"/>
      <protection locked="0"/>
    </xf>
    <xf numFmtId="0" fontId="5" fillId="0" borderId="13" xfId="0" applyFont="1" applyFill="1" applyBorder="1" applyAlignment="1" applyProtection="1">
      <alignment horizontal="center" textRotation="90"/>
      <protection locked="0"/>
    </xf>
    <xf numFmtId="164" fontId="2" fillId="0" borderId="24" xfId="0" applyNumberFormat="1" applyFont="1" applyFill="1" applyBorder="1" applyAlignment="1" applyProtection="1">
      <alignment horizontal="center" textRotation="90"/>
      <protection locked="0"/>
    </xf>
    <xf numFmtId="164" fontId="2" fillId="0" borderId="43" xfId="0" applyNumberFormat="1" applyFont="1" applyFill="1" applyBorder="1" applyAlignment="1" applyProtection="1">
      <alignment horizontal="center" textRotation="90"/>
      <protection locked="0"/>
    </xf>
    <xf numFmtId="164" fontId="2" fillId="0" borderId="35" xfId="0" applyNumberFormat="1" applyFont="1" applyFill="1" applyBorder="1" applyAlignment="1" applyProtection="1">
      <alignment horizontal="center" textRotation="90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5" borderId="55" xfId="0" applyFont="1" applyFill="1" applyBorder="1" applyAlignment="1" applyProtection="1">
      <alignment horizontal="center" textRotation="90"/>
      <protection locked="0"/>
    </xf>
    <xf numFmtId="0" fontId="5" fillId="5" borderId="49" xfId="0" applyFont="1" applyFill="1" applyBorder="1" applyAlignment="1" applyProtection="1">
      <alignment horizontal="center" textRotation="90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BP105"/>
  <sheetViews>
    <sheetView showZeros="0" tabSelected="1" topLeftCell="A13" zoomScale="107" zoomScaleNormal="107" workbookViewId="0">
      <selection activeCell="A5" sqref="A5"/>
    </sheetView>
  </sheetViews>
  <sheetFormatPr defaultColWidth="9.109375" defaultRowHeight="13.5" customHeight="1" x14ac:dyDescent="0.25"/>
  <cols>
    <col min="1" max="1" width="4.109375" style="9" customWidth="1"/>
    <col min="2" max="2" width="3.44140625" style="9" customWidth="1"/>
    <col min="3" max="3" width="3.6640625" style="4" customWidth="1"/>
    <col min="4" max="4" width="17.5546875" style="4" customWidth="1"/>
    <col min="5" max="5" width="4.33203125" style="124" customWidth="1"/>
    <col min="6" max="6" width="5.109375" style="125" customWidth="1"/>
    <col min="7" max="7" width="5.109375" style="371" customWidth="1"/>
    <col min="8" max="11" width="5.109375" style="4" customWidth="1"/>
    <col min="12" max="12" width="5.109375" style="227" customWidth="1"/>
    <col min="13" max="13" width="5.5546875" style="227" customWidth="1"/>
    <col min="14" max="15" width="3.5546875" style="9" customWidth="1"/>
    <col min="16" max="18" width="5" style="9" customWidth="1"/>
    <col min="19" max="19" width="6" style="121" customWidth="1"/>
    <col min="20" max="20" width="6.5546875" style="121" hidden="1" customWidth="1"/>
    <col min="21" max="24" width="4.33203125" style="9" customWidth="1"/>
    <col min="25" max="25" width="4.6640625" style="9" customWidth="1"/>
    <col min="26" max="27" width="4" style="226" customWidth="1"/>
    <col min="28" max="28" width="3.6640625" style="9" customWidth="1"/>
    <col min="29" max="29" width="4.33203125" style="9" customWidth="1"/>
    <col min="30" max="30" width="4" style="9" customWidth="1"/>
    <col min="31" max="31" width="4.5546875" style="11" customWidth="1"/>
    <col min="32" max="32" width="4.5546875" style="12" customWidth="1"/>
    <col min="33" max="34" width="4.33203125" style="12" customWidth="1"/>
    <col min="35" max="35" width="4.44140625" style="12" customWidth="1"/>
    <col min="36" max="36" width="4.6640625" style="12" customWidth="1"/>
    <col min="37" max="37" width="4.109375" style="12" customWidth="1"/>
    <col min="38" max="38" width="4.44140625" style="12" customWidth="1"/>
    <col min="39" max="40" width="5" style="12" customWidth="1"/>
    <col min="41" max="41" width="5.109375" style="12" customWidth="1"/>
    <col min="42" max="43" width="4.44140625" style="12" customWidth="1"/>
    <col min="44" max="45" width="6.33203125" style="12" customWidth="1"/>
    <col min="46" max="48" width="5.88671875" style="12" customWidth="1"/>
    <col min="49" max="58" width="9.109375" style="12"/>
    <col min="59" max="66" width="9.109375" style="193"/>
    <col min="67" max="16384" width="9.109375" style="4"/>
  </cols>
  <sheetData>
    <row r="1" spans="1:68" s="9" customFormat="1" ht="13.5" customHeight="1" thickBot="1" x14ac:dyDescent="0.3">
      <c r="C1" s="10"/>
      <c r="D1" s="1" t="s">
        <v>0</v>
      </c>
      <c r="E1" s="478" t="s">
        <v>1</v>
      </c>
      <c r="F1" s="478" t="s">
        <v>2</v>
      </c>
      <c r="G1" s="490" t="s">
        <v>3</v>
      </c>
      <c r="H1" s="491"/>
      <c r="I1" s="491"/>
      <c r="J1" s="491"/>
      <c r="K1" s="491"/>
      <c r="L1" s="491"/>
      <c r="M1" s="492"/>
      <c r="N1" s="485" t="s">
        <v>4</v>
      </c>
      <c r="O1" s="486"/>
      <c r="P1" s="486"/>
      <c r="Q1" s="486"/>
      <c r="R1" s="487"/>
      <c r="S1" s="497" t="s">
        <v>5</v>
      </c>
      <c r="T1" s="498"/>
      <c r="U1" s="498"/>
      <c r="V1" s="498"/>
      <c r="W1" s="498"/>
      <c r="X1" s="498"/>
      <c r="Z1" s="490" t="s">
        <v>6</v>
      </c>
      <c r="AA1" s="491"/>
      <c r="AB1" s="491"/>
      <c r="AC1" s="492"/>
      <c r="AD1" s="502" t="s">
        <v>7</v>
      </c>
      <c r="AE1" s="288" t="s">
        <v>8</v>
      </c>
      <c r="AF1" s="467"/>
      <c r="AG1" s="467"/>
      <c r="AH1" s="467">
        <v>1</v>
      </c>
      <c r="AI1" s="467">
        <v>2</v>
      </c>
      <c r="AJ1" s="467">
        <v>3</v>
      </c>
      <c r="AK1" s="467"/>
      <c r="AL1" s="467"/>
      <c r="AM1" s="467"/>
      <c r="AN1" s="467"/>
      <c r="AO1" s="467"/>
      <c r="AP1" s="467"/>
      <c r="AQ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</row>
    <row r="2" spans="1:68" s="9" customFormat="1" ht="13.5" customHeight="1" thickBot="1" x14ac:dyDescent="0.3">
      <c r="C2" s="13"/>
      <c r="D2" s="2" t="s">
        <v>9</v>
      </c>
      <c r="E2" s="479"/>
      <c r="F2" s="479"/>
      <c r="G2" s="490" t="s">
        <v>10</v>
      </c>
      <c r="H2" s="491"/>
      <c r="I2" s="466"/>
      <c r="J2" s="490" t="s">
        <v>11</v>
      </c>
      <c r="K2" s="491"/>
      <c r="L2" s="492"/>
      <c r="M2" s="493" t="s">
        <v>12</v>
      </c>
      <c r="N2" s="483" t="s">
        <v>13</v>
      </c>
      <c r="O2" s="495" t="s">
        <v>14</v>
      </c>
      <c r="P2" s="488" t="s">
        <v>15</v>
      </c>
      <c r="Q2" s="488" t="s">
        <v>16</v>
      </c>
      <c r="R2" s="481" t="s">
        <v>17</v>
      </c>
      <c r="S2" s="514" t="s">
        <v>18</v>
      </c>
      <c r="T2" s="520" t="s">
        <v>19</v>
      </c>
      <c r="U2" s="505" t="s">
        <v>20</v>
      </c>
      <c r="V2" s="505" t="s">
        <v>21</v>
      </c>
      <c r="W2" s="505" t="s">
        <v>22</v>
      </c>
      <c r="X2" s="517" t="s">
        <v>23</v>
      </c>
      <c r="Y2" s="499"/>
      <c r="Z2" s="279"/>
      <c r="AA2" s="280"/>
      <c r="AB2" s="511" t="s">
        <v>24</v>
      </c>
      <c r="AC2" s="508" t="s">
        <v>25</v>
      </c>
      <c r="AD2" s="503"/>
      <c r="AE2" s="11"/>
      <c r="AF2" s="467"/>
      <c r="AG2" s="467"/>
      <c r="AH2" s="285"/>
      <c r="AI2" s="286"/>
      <c r="AJ2" s="287"/>
      <c r="AK2" s="467"/>
      <c r="AL2" s="467"/>
      <c r="AM2" s="467"/>
      <c r="AN2" s="467"/>
      <c r="AO2" s="467"/>
      <c r="AP2" s="467"/>
      <c r="AQ2" s="467"/>
      <c r="AR2" s="14"/>
      <c r="AS2" s="14"/>
      <c r="AT2" s="471" t="s">
        <v>26</v>
      </c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67"/>
      <c r="BF2" s="467"/>
      <c r="BG2" s="467"/>
      <c r="BH2" s="467"/>
      <c r="BI2" s="467"/>
      <c r="BJ2" s="467"/>
      <c r="BK2" s="467"/>
      <c r="BL2" s="467"/>
      <c r="BM2" s="467"/>
      <c r="BN2" s="467"/>
      <c r="BO2" s="467"/>
      <c r="BP2" s="467"/>
    </row>
    <row r="3" spans="1:68" s="9" customFormat="1" ht="102.6" customHeight="1" thickBot="1" x14ac:dyDescent="0.35">
      <c r="A3" s="345" t="s">
        <v>27</v>
      </c>
      <c r="B3" s="345" t="s">
        <v>28</v>
      </c>
      <c r="C3" s="15" t="s">
        <v>29</v>
      </c>
      <c r="D3" s="3">
        <v>41800</v>
      </c>
      <c r="E3" s="480"/>
      <c r="F3" s="480"/>
      <c r="G3" s="365" t="s">
        <v>30</v>
      </c>
      <c r="H3" s="17" t="s">
        <v>31</v>
      </c>
      <c r="I3" s="18" t="s">
        <v>32</v>
      </c>
      <c r="J3" s="16" t="s">
        <v>33</v>
      </c>
      <c r="K3" s="17" t="s">
        <v>34</v>
      </c>
      <c r="L3" s="17" t="s">
        <v>35</v>
      </c>
      <c r="M3" s="494"/>
      <c r="N3" s="484"/>
      <c r="O3" s="496"/>
      <c r="P3" s="489"/>
      <c r="Q3" s="489"/>
      <c r="R3" s="482"/>
      <c r="S3" s="515"/>
      <c r="T3" s="521"/>
      <c r="U3" s="506"/>
      <c r="V3" s="506"/>
      <c r="W3" s="506"/>
      <c r="X3" s="518"/>
      <c r="Y3" s="500"/>
      <c r="Z3" s="281"/>
      <c r="AA3" s="282"/>
      <c r="AB3" s="512"/>
      <c r="AC3" s="509"/>
      <c r="AD3" s="503"/>
      <c r="AE3" s="19" t="s">
        <v>36</v>
      </c>
      <c r="AF3" s="525" t="s">
        <v>37</v>
      </c>
      <c r="AG3" s="527" t="s">
        <v>38</v>
      </c>
      <c r="AH3" s="528"/>
      <c r="AI3" s="528"/>
      <c r="AJ3" s="528"/>
      <c r="AK3" s="528"/>
      <c r="AL3" s="528"/>
      <c r="AM3" s="528"/>
      <c r="AN3" s="529"/>
      <c r="AO3" s="469" t="s">
        <v>39</v>
      </c>
      <c r="AP3" s="469" t="s">
        <v>40</v>
      </c>
      <c r="AQ3" s="469" t="s">
        <v>41</v>
      </c>
      <c r="AR3" s="469" t="s">
        <v>42</v>
      </c>
      <c r="AS3" s="469" t="s">
        <v>43</v>
      </c>
      <c r="AT3" s="475" t="s">
        <v>44</v>
      </c>
      <c r="AU3" s="476"/>
      <c r="AV3" s="477"/>
      <c r="AW3" s="20" t="s">
        <v>45</v>
      </c>
      <c r="AX3" s="20" t="s">
        <v>46</v>
      </c>
      <c r="AY3" s="20" t="s">
        <v>47</v>
      </c>
      <c r="AZ3" s="21"/>
      <c r="BA3" s="20" t="s">
        <v>48</v>
      </c>
      <c r="BB3" s="20" t="s">
        <v>49</v>
      </c>
      <c r="BC3" s="20" t="s">
        <v>50</v>
      </c>
      <c r="BD3" s="20" t="s">
        <v>51</v>
      </c>
      <c r="BE3" s="467"/>
      <c r="BF3" s="467"/>
      <c r="BG3" s="467"/>
      <c r="BH3" s="467"/>
      <c r="BI3" s="467"/>
      <c r="BJ3" s="467"/>
      <c r="BK3" s="467"/>
      <c r="BL3" s="467"/>
      <c r="BM3" s="467"/>
      <c r="BN3" s="467"/>
      <c r="BO3" s="467"/>
      <c r="BP3" s="467"/>
    </row>
    <row r="4" spans="1:68" s="9" customFormat="1" ht="13.5" customHeight="1" thickBot="1" x14ac:dyDescent="0.35">
      <c r="C4" s="363">
        <f>VLOOKUP(D4,группы,3,FALSE)</f>
        <v>4</v>
      </c>
      <c r="D4" s="465" t="s">
        <v>52</v>
      </c>
      <c r="E4" s="23" t="s">
        <v>53</v>
      </c>
      <c r="F4" s="23" t="s">
        <v>54</v>
      </c>
      <c r="G4" s="366" t="s">
        <v>55</v>
      </c>
      <c r="H4" s="26" t="s">
        <v>56</v>
      </c>
      <c r="I4" s="27" t="s">
        <v>57</v>
      </c>
      <c r="J4" s="28" t="s">
        <v>58</v>
      </c>
      <c r="K4" s="29" t="s">
        <v>59</v>
      </c>
      <c r="L4" s="30" t="s">
        <v>60</v>
      </c>
      <c r="M4" s="24" t="s">
        <v>61</v>
      </c>
      <c r="N4" s="31" t="s">
        <v>62</v>
      </c>
      <c r="O4" s="32" t="s">
        <v>63</v>
      </c>
      <c r="P4" s="33" t="s">
        <v>64</v>
      </c>
      <c r="Q4" s="34" t="s">
        <v>65</v>
      </c>
      <c r="R4" s="35" t="s">
        <v>66</v>
      </c>
      <c r="S4" s="516"/>
      <c r="T4" s="522"/>
      <c r="U4" s="507"/>
      <c r="V4" s="507"/>
      <c r="W4" s="507"/>
      <c r="X4" s="519"/>
      <c r="Y4" s="501"/>
      <c r="Z4" s="283"/>
      <c r="AA4" s="284"/>
      <c r="AB4" s="513"/>
      <c r="AC4" s="510"/>
      <c r="AD4" s="504"/>
      <c r="AE4" s="11"/>
      <c r="AF4" s="526"/>
      <c r="AG4" s="36" t="s">
        <v>67</v>
      </c>
      <c r="AH4" s="36" t="s">
        <v>68</v>
      </c>
      <c r="AI4" s="36" t="s">
        <v>69</v>
      </c>
      <c r="AJ4" s="36" t="s">
        <v>70</v>
      </c>
      <c r="AK4" s="36" t="s">
        <v>71</v>
      </c>
      <c r="AL4" s="36" t="s">
        <v>71</v>
      </c>
      <c r="AM4" s="36" t="s">
        <v>72</v>
      </c>
      <c r="AN4" s="36" t="s">
        <v>73</v>
      </c>
      <c r="AO4" s="470"/>
      <c r="AP4" s="470"/>
      <c r="AQ4" s="470"/>
      <c r="AR4" s="470"/>
      <c r="AS4" s="470"/>
      <c r="AT4" s="37" t="s">
        <v>74</v>
      </c>
      <c r="AU4" s="37" t="s">
        <v>75</v>
      </c>
      <c r="AV4" s="38" t="s">
        <v>76</v>
      </c>
      <c r="AW4" s="39"/>
      <c r="AX4" s="39"/>
      <c r="AY4" s="39"/>
      <c r="AZ4" s="40"/>
      <c r="BA4" s="472" t="s">
        <v>77</v>
      </c>
      <c r="BB4" s="473"/>
      <c r="BC4" s="473"/>
      <c r="BD4" s="474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</row>
    <row r="5" spans="1:68" s="41" customFormat="1" ht="13.5" customHeight="1" x14ac:dyDescent="0.25">
      <c r="A5" s="9">
        <f>VLOOKUP(D5,рейтинг,4,FALSE)</f>
        <v>40</v>
      </c>
      <c r="B5" s="227">
        <f>AF5</f>
        <v>0</v>
      </c>
      <c r="C5" s="42">
        <v>1</v>
      </c>
      <c r="D5" s="228" t="s">
        <v>78</v>
      </c>
      <c r="E5" s="43">
        <f>IF(AB5=0,ROUND(F5,0),IF(AB5=1,ROUND(F5-1,0),2))</f>
        <v>4</v>
      </c>
      <c r="F5" s="44">
        <f t="shared" ref="F5:F22" si="0">(G5*$G$24+H5*$H$24+I5*$I$24+J5*$J$24+K5*$K$24+L5*$L$24+M5*$M$24)/$S$24</f>
        <v>4.3395747412008285</v>
      </c>
      <c r="G5" s="51">
        <v>5</v>
      </c>
      <c r="H5" s="46">
        <v>5</v>
      </c>
      <c r="I5" s="47">
        <v>5</v>
      </c>
      <c r="J5" s="45">
        <v>2.7</v>
      </c>
      <c r="K5" s="46">
        <v>4</v>
      </c>
      <c r="L5" s="47">
        <f>2+S5*3.4/30</f>
        <v>4.04</v>
      </c>
      <c r="M5" s="44">
        <f t="shared" ref="M5:M22" si="1">(N5*$N$24+O5*$O$24+P5*$P$24+Q5*$Q$24+R5*$R$24)/$T$24</f>
        <v>4.7857474120082815</v>
      </c>
      <c r="N5" s="49">
        <v>5</v>
      </c>
      <c r="O5" s="50">
        <v>5</v>
      </c>
      <c r="P5" s="46">
        <f>2+U5*3.4/25</f>
        <v>5.2639999999999993</v>
      </c>
      <c r="Q5" s="46">
        <f>IF(N5*O5=0,2,5-3*V5/18)</f>
        <v>4.166666666666667</v>
      </c>
      <c r="R5" s="47">
        <f>2+3.4*(W5+X5)/23</f>
        <v>4.0695652173913039</v>
      </c>
      <c r="S5" s="45">
        <v>18</v>
      </c>
      <c r="T5" s="51"/>
      <c r="U5" s="50">
        <v>24</v>
      </c>
      <c r="V5" s="50">
        <v>5</v>
      </c>
      <c r="W5" s="50">
        <v>3</v>
      </c>
      <c r="X5" s="52">
        <v>11</v>
      </c>
      <c r="Y5" s="53"/>
      <c r="Z5" s="49"/>
      <c r="AA5" s="54"/>
      <c r="AB5" s="50">
        <f>AS5</f>
        <v>0</v>
      </c>
      <c r="AC5" s="55"/>
      <c r="AD5" s="53">
        <v>30</v>
      </c>
      <c r="AE5" s="56"/>
      <c r="AF5" s="57">
        <f t="shared" ref="AF5:AF22" si="2">SUM(AG5:AN5)</f>
        <v>0</v>
      </c>
      <c r="AG5" s="58">
        <f t="shared" ref="AG5:AL9" si="3">IF(G5&lt;2.6,1,0)</f>
        <v>0</v>
      </c>
      <c r="AH5" s="59">
        <f t="shared" si="3"/>
        <v>0</v>
      </c>
      <c r="AI5" s="59">
        <f t="shared" si="3"/>
        <v>0</v>
      </c>
      <c r="AJ5" s="59">
        <f t="shared" si="3"/>
        <v>0</v>
      </c>
      <c r="AK5" s="59">
        <f t="shared" si="3"/>
        <v>0</v>
      </c>
      <c r="AL5" s="59">
        <f t="shared" si="3"/>
        <v>0</v>
      </c>
      <c r="AM5" s="60">
        <f t="shared" ref="AM5:AN9" si="4">IF(N5&lt;2.6,1,0)</f>
        <v>0</v>
      </c>
      <c r="AN5" s="59">
        <f t="shared" si="4"/>
        <v>0</v>
      </c>
      <c r="AO5" s="61">
        <f t="shared" ref="AO5:AO22" si="5">SUM(AM5:AN5)</f>
        <v>0</v>
      </c>
      <c r="AP5" s="62">
        <f t="shared" ref="AP5:AP22" si="6">SUM(AG5:AI5)</f>
        <v>0</v>
      </c>
      <c r="AQ5" s="59">
        <f t="shared" ref="AQ5:AQ22" si="7">SUM(AJ5:AL5)</f>
        <v>0</v>
      </c>
      <c r="AR5" s="62">
        <f>SUM(AP5:AQ5)</f>
        <v>0</v>
      </c>
      <c r="AS5" s="62">
        <f>SUM(AO5:AQ5)</f>
        <v>0</v>
      </c>
      <c r="AT5" s="63">
        <f t="shared" ref="AT5:AV9" si="8">IF(G5&lt;2.7,1,0)</f>
        <v>0</v>
      </c>
      <c r="AU5" s="63">
        <f t="shared" si="8"/>
        <v>0</v>
      </c>
      <c r="AV5" s="63">
        <f t="shared" si="8"/>
        <v>0</v>
      </c>
      <c r="AW5" s="64">
        <f>SUM(G5:I5)/3</f>
        <v>5</v>
      </c>
      <c r="AX5" s="64">
        <f>SUM(J5:L5)/3</f>
        <v>3.58</v>
      </c>
      <c r="AY5" s="65">
        <f>SUM(N5:O5)/2</f>
        <v>5</v>
      </c>
      <c r="AZ5" s="40"/>
      <c r="BA5" s="63">
        <f>IF(E5=5,1,0)</f>
        <v>0</v>
      </c>
      <c r="BB5" s="63">
        <f>IF(E5=4,1,0)</f>
        <v>1</v>
      </c>
      <c r="BC5" s="63">
        <f>IF(E5=3,1,0)</f>
        <v>0</v>
      </c>
      <c r="BD5" s="63">
        <f>IF(E5=2,1,0)</f>
        <v>0</v>
      </c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</row>
    <row r="6" spans="1:68" s="9" customFormat="1" ht="13.5" customHeight="1" x14ac:dyDescent="0.25">
      <c r="A6" s="9">
        <f>VLOOKUP(D6,рейтинг,4,FALSE)</f>
        <v>28</v>
      </c>
      <c r="B6" s="227">
        <f t="shared" ref="B6:B22" si="9">AF6</f>
        <v>0</v>
      </c>
      <c r="C6" s="67">
        <v>2</v>
      </c>
      <c r="D6" s="377" t="s">
        <v>79</v>
      </c>
      <c r="E6" s="68">
        <f>IF(AB6=0,ROUND(F6,0),IF(AB6=1,ROUND(F6-1,0),2))</f>
        <v>5</v>
      </c>
      <c r="F6" s="69">
        <f t="shared" si="0"/>
        <v>4.5089625258799177</v>
      </c>
      <c r="G6" s="75">
        <v>5</v>
      </c>
      <c r="H6" s="71">
        <v>4</v>
      </c>
      <c r="I6" s="72">
        <v>4.3</v>
      </c>
      <c r="J6" s="70">
        <v>4</v>
      </c>
      <c r="K6" s="71">
        <v>5</v>
      </c>
      <c r="L6" s="72">
        <f t="shared" ref="L6:L22" si="10">2+S6*3.4/30</f>
        <v>4.55</v>
      </c>
      <c r="M6" s="69">
        <f t="shared" si="1"/>
        <v>4.8146252587991727</v>
      </c>
      <c r="N6" s="74">
        <v>5</v>
      </c>
      <c r="O6" s="39">
        <v>5</v>
      </c>
      <c r="P6" s="71">
        <f t="shared" ref="P6:P22" si="11">2+U6*3.4/25</f>
        <v>4.8559999999999999</v>
      </c>
      <c r="Q6" s="71">
        <f>IF(N6*O6=0,2,5-3*V6/18)</f>
        <v>4.333333333333333</v>
      </c>
      <c r="R6" s="72">
        <f t="shared" ref="R6:R22" si="12">2+3.4*(W6+X6)/23</f>
        <v>4.5130434782608688</v>
      </c>
      <c r="S6" s="70">
        <v>22.5</v>
      </c>
      <c r="T6" s="75"/>
      <c r="U6" s="39">
        <v>21</v>
      </c>
      <c r="V6" s="39">
        <v>4</v>
      </c>
      <c r="W6" s="39">
        <v>5</v>
      </c>
      <c r="X6" s="76">
        <v>12</v>
      </c>
      <c r="Y6" s="77"/>
      <c r="Z6" s="74"/>
      <c r="AA6" s="468"/>
      <c r="AB6" s="39">
        <f t="shared" ref="AB6:AB22" si="13">AS6</f>
        <v>0</v>
      </c>
      <c r="AC6" s="78"/>
      <c r="AD6" s="77">
        <f>AD5</f>
        <v>30</v>
      </c>
      <c r="AE6" s="79"/>
      <c r="AF6" s="80">
        <f t="shared" si="2"/>
        <v>0</v>
      </c>
      <c r="AG6" s="81">
        <f t="shared" si="3"/>
        <v>0</v>
      </c>
      <c r="AH6" s="82">
        <f t="shared" si="3"/>
        <v>0</v>
      </c>
      <c r="AI6" s="82">
        <f t="shared" si="3"/>
        <v>0</v>
      </c>
      <c r="AJ6" s="82">
        <f t="shared" si="3"/>
        <v>0</v>
      </c>
      <c r="AK6" s="82">
        <f t="shared" si="3"/>
        <v>0</v>
      </c>
      <c r="AL6" s="82">
        <f t="shared" si="3"/>
        <v>0</v>
      </c>
      <c r="AM6" s="83">
        <f t="shared" si="4"/>
        <v>0</v>
      </c>
      <c r="AN6" s="82">
        <f t="shared" si="4"/>
        <v>0</v>
      </c>
      <c r="AO6" s="84">
        <f t="shared" si="5"/>
        <v>0</v>
      </c>
      <c r="AP6" s="85">
        <f t="shared" si="6"/>
        <v>0</v>
      </c>
      <c r="AQ6" s="82">
        <f t="shared" si="7"/>
        <v>0</v>
      </c>
      <c r="AR6" s="85">
        <f t="shared" ref="AR6:AR7" si="14">SUM(AP6:AQ6)</f>
        <v>0</v>
      </c>
      <c r="AS6" s="85">
        <f t="shared" ref="AS6:AS50" si="15">SUM(AO6:AQ6)</f>
        <v>0</v>
      </c>
      <c r="AT6" s="39">
        <f t="shared" si="8"/>
        <v>0</v>
      </c>
      <c r="AU6" s="39">
        <f t="shared" si="8"/>
        <v>0</v>
      </c>
      <c r="AV6" s="39">
        <f t="shared" si="8"/>
        <v>0</v>
      </c>
      <c r="AW6" s="64">
        <f t="shared" ref="AW6:AW21" si="16">SUM(G6:I6)/3</f>
        <v>4.4333333333333336</v>
      </c>
      <c r="AX6" s="64">
        <f t="shared" ref="AX6:AX22" si="17">SUM(J6:L6)/3</f>
        <v>4.5166666666666666</v>
      </c>
      <c r="AY6" s="65">
        <f t="shared" ref="AY6:AY21" si="18">SUM(N6:O6)/2</f>
        <v>5</v>
      </c>
      <c r="AZ6" s="40"/>
      <c r="BA6" s="63">
        <f t="shared" ref="BA6:BA21" si="19">IF(E6=5,1,0)</f>
        <v>1</v>
      </c>
      <c r="BB6" s="63">
        <f t="shared" ref="BB6:BB21" si="20">IF(E6=4,1,0)</f>
        <v>0</v>
      </c>
      <c r="BC6" s="63">
        <f t="shared" ref="BC6:BC21" si="21">IF(E6=3,1,0)</f>
        <v>0</v>
      </c>
      <c r="BD6" s="63">
        <f t="shared" ref="BD6:BD21" si="22">IF(E6=2,1,0)</f>
        <v>0</v>
      </c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</row>
    <row r="7" spans="1:68" s="41" customFormat="1" ht="13.5" customHeight="1" x14ac:dyDescent="0.25">
      <c r="A7" s="9">
        <f>VLOOKUP(D7,рейтинг,4,FALSE)</f>
        <v>7</v>
      </c>
      <c r="B7" s="227">
        <f t="shared" si="9"/>
        <v>0</v>
      </c>
      <c r="C7" s="87">
        <v>3</v>
      </c>
      <c r="D7" s="374" t="s">
        <v>80</v>
      </c>
      <c r="E7" s="88">
        <f>IF(AB7=0,ROUND(F7,0),IF(AB7=1,ROUND(F7-1,0),2))</f>
        <v>5</v>
      </c>
      <c r="F7" s="89">
        <f t="shared" si="0"/>
        <v>4.7787132505175984</v>
      </c>
      <c r="G7" s="95">
        <v>5</v>
      </c>
      <c r="H7" s="91">
        <v>5</v>
      </c>
      <c r="I7" s="92">
        <v>5</v>
      </c>
      <c r="J7" s="90">
        <v>4</v>
      </c>
      <c r="K7" s="91">
        <v>5</v>
      </c>
      <c r="L7" s="92">
        <f t="shared" si="10"/>
        <v>4.6633333333333331</v>
      </c>
      <c r="M7" s="89">
        <f t="shared" si="1"/>
        <v>4.7921325051759833</v>
      </c>
      <c r="N7" s="94">
        <v>5</v>
      </c>
      <c r="O7" s="63">
        <v>5</v>
      </c>
      <c r="P7" s="91">
        <f t="shared" si="11"/>
        <v>5.4</v>
      </c>
      <c r="Q7" s="91">
        <f>IF(N7*O7=0,2,5-3*V7/18)</f>
        <v>4.666666666666667</v>
      </c>
      <c r="R7" s="92">
        <f t="shared" si="12"/>
        <v>3.4782608695652173</v>
      </c>
      <c r="S7" s="90">
        <v>23.5</v>
      </c>
      <c r="T7" s="95"/>
      <c r="U7" s="63">
        <v>25</v>
      </c>
      <c r="V7" s="63">
        <v>2</v>
      </c>
      <c r="W7" s="63"/>
      <c r="X7" s="96">
        <v>10</v>
      </c>
      <c r="Y7" s="97"/>
      <c r="Z7" s="94"/>
      <c r="AA7" s="98"/>
      <c r="AB7" s="63">
        <f t="shared" si="13"/>
        <v>0</v>
      </c>
      <c r="AC7" s="99"/>
      <c r="AD7" s="97">
        <f t="shared" ref="AD7:AD43" si="23">AD6</f>
        <v>30</v>
      </c>
      <c r="AE7" s="56"/>
      <c r="AF7" s="57">
        <f t="shared" si="2"/>
        <v>0</v>
      </c>
      <c r="AG7" s="58">
        <f t="shared" si="3"/>
        <v>0</v>
      </c>
      <c r="AH7" s="59">
        <f t="shared" si="3"/>
        <v>0</v>
      </c>
      <c r="AI7" s="59">
        <f t="shared" si="3"/>
        <v>0</v>
      </c>
      <c r="AJ7" s="59">
        <f t="shared" si="3"/>
        <v>0</v>
      </c>
      <c r="AK7" s="59">
        <f t="shared" si="3"/>
        <v>0</v>
      </c>
      <c r="AL7" s="59">
        <f t="shared" si="3"/>
        <v>0</v>
      </c>
      <c r="AM7" s="60">
        <f t="shared" si="4"/>
        <v>0</v>
      </c>
      <c r="AN7" s="59">
        <f t="shared" si="4"/>
        <v>0</v>
      </c>
      <c r="AO7" s="61">
        <f t="shared" si="5"/>
        <v>0</v>
      </c>
      <c r="AP7" s="62">
        <f t="shared" si="6"/>
        <v>0</v>
      </c>
      <c r="AQ7" s="59">
        <f t="shared" si="7"/>
        <v>0</v>
      </c>
      <c r="AR7" s="62">
        <f t="shared" si="14"/>
        <v>0</v>
      </c>
      <c r="AS7" s="62">
        <f t="shared" si="15"/>
        <v>0</v>
      </c>
      <c r="AT7" s="63">
        <f t="shared" si="8"/>
        <v>0</v>
      </c>
      <c r="AU7" s="63">
        <f t="shared" si="8"/>
        <v>0</v>
      </c>
      <c r="AV7" s="63">
        <f t="shared" si="8"/>
        <v>0</v>
      </c>
      <c r="AW7" s="64">
        <f t="shared" si="16"/>
        <v>5</v>
      </c>
      <c r="AX7" s="64">
        <f t="shared" si="17"/>
        <v>4.554444444444445</v>
      </c>
      <c r="AY7" s="65">
        <f t="shared" si="18"/>
        <v>5</v>
      </c>
      <c r="AZ7" s="100"/>
      <c r="BA7" s="63">
        <f t="shared" si="19"/>
        <v>1</v>
      </c>
      <c r="BB7" s="63">
        <f t="shared" si="20"/>
        <v>0</v>
      </c>
      <c r="BC7" s="63">
        <f t="shared" si="21"/>
        <v>0</v>
      </c>
      <c r="BD7" s="63">
        <f t="shared" si="22"/>
        <v>0</v>
      </c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68" s="9" customFormat="1" ht="13.5" customHeight="1" x14ac:dyDescent="0.25">
      <c r="A8" s="9">
        <f>VLOOKUP(D8,рейтинг,4,FALSE)</f>
        <v>11</v>
      </c>
      <c r="B8" s="227">
        <f t="shared" si="9"/>
        <v>0</v>
      </c>
      <c r="C8" s="67">
        <v>4</v>
      </c>
      <c r="D8" s="377" t="s">
        <v>81</v>
      </c>
      <c r="E8" s="68">
        <f>IF(AB8=0,ROUND(F8,0),IF(AB8=1,ROUND(F8-1,0),2))</f>
        <v>5</v>
      </c>
      <c r="F8" s="69">
        <f t="shared" si="0"/>
        <v>4.7294701863354041</v>
      </c>
      <c r="G8" s="75">
        <v>5</v>
      </c>
      <c r="H8" s="71">
        <v>5</v>
      </c>
      <c r="I8" s="72">
        <v>5</v>
      </c>
      <c r="J8" s="70">
        <v>4.7</v>
      </c>
      <c r="K8" s="71">
        <v>4.7</v>
      </c>
      <c r="L8" s="72">
        <f t="shared" si="10"/>
        <v>3.9833333333333334</v>
      </c>
      <c r="M8" s="69">
        <f t="shared" si="1"/>
        <v>4.7197018633540377</v>
      </c>
      <c r="N8" s="74">
        <v>5</v>
      </c>
      <c r="O8" s="39">
        <v>5</v>
      </c>
      <c r="P8" s="71">
        <f t="shared" si="11"/>
        <v>5.2639999999999993</v>
      </c>
      <c r="Q8" s="71">
        <f>IF(N8*O8=0,2,5-3*V8/18)</f>
        <v>4</v>
      </c>
      <c r="R8" s="72">
        <f t="shared" si="12"/>
        <v>3.7739130434782608</v>
      </c>
      <c r="S8" s="70">
        <v>17.5</v>
      </c>
      <c r="T8" s="75"/>
      <c r="U8" s="39">
        <v>24</v>
      </c>
      <c r="V8" s="39">
        <v>6</v>
      </c>
      <c r="W8" s="39"/>
      <c r="X8" s="76">
        <v>12</v>
      </c>
      <c r="Y8" s="77"/>
      <c r="Z8" s="74"/>
      <c r="AA8" s="468"/>
      <c r="AB8" s="39">
        <f t="shared" si="13"/>
        <v>0</v>
      </c>
      <c r="AC8" s="78"/>
      <c r="AD8" s="77">
        <f t="shared" si="23"/>
        <v>30</v>
      </c>
      <c r="AE8" s="79"/>
      <c r="AF8" s="80">
        <f t="shared" si="2"/>
        <v>0</v>
      </c>
      <c r="AG8" s="81">
        <f t="shared" si="3"/>
        <v>0</v>
      </c>
      <c r="AH8" s="82">
        <f t="shared" si="3"/>
        <v>0</v>
      </c>
      <c r="AI8" s="82">
        <f t="shared" si="3"/>
        <v>0</v>
      </c>
      <c r="AJ8" s="82">
        <f t="shared" si="3"/>
        <v>0</v>
      </c>
      <c r="AK8" s="82">
        <f t="shared" si="3"/>
        <v>0</v>
      </c>
      <c r="AL8" s="82">
        <f t="shared" si="3"/>
        <v>0</v>
      </c>
      <c r="AM8" s="83">
        <f t="shared" si="4"/>
        <v>0</v>
      </c>
      <c r="AN8" s="82">
        <f t="shared" si="4"/>
        <v>0</v>
      </c>
      <c r="AO8" s="84">
        <f t="shared" si="5"/>
        <v>0</v>
      </c>
      <c r="AP8" s="85">
        <f t="shared" si="6"/>
        <v>0</v>
      </c>
      <c r="AQ8" s="82">
        <f t="shared" si="7"/>
        <v>0</v>
      </c>
      <c r="AR8" s="85">
        <f t="shared" ref="AR8:AR22" si="24">SUM(AP8:AQ8)</f>
        <v>0</v>
      </c>
      <c r="AS8" s="85">
        <f t="shared" ref="AS8:AS22" si="25">SUM(AO8:AQ8)</f>
        <v>0</v>
      </c>
      <c r="AT8" s="39">
        <f t="shared" si="8"/>
        <v>0</v>
      </c>
      <c r="AU8" s="39">
        <f t="shared" si="8"/>
        <v>0</v>
      </c>
      <c r="AV8" s="39">
        <f t="shared" si="8"/>
        <v>0</v>
      </c>
      <c r="AW8" s="64">
        <f t="shared" si="16"/>
        <v>5</v>
      </c>
      <c r="AX8" s="64">
        <f t="shared" si="17"/>
        <v>4.4611111111111112</v>
      </c>
      <c r="AY8" s="65">
        <f t="shared" si="18"/>
        <v>5</v>
      </c>
      <c r="AZ8" s="40"/>
      <c r="BA8" s="63">
        <f t="shared" si="19"/>
        <v>1</v>
      </c>
      <c r="BB8" s="63">
        <f t="shared" si="20"/>
        <v>0</v>
      </c>
      <c r="BC8" s="63">
        <f t="shared" si="21"/>
        <v>0</v>
      </c>
      <c r="BD8" s="63">
        <f t="shared" si="22"/>
        <v>0</v>
      </c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</row>
    <row r="9" spans="1:68" s="41" customFormat="1" ht="13.5" customHeight="1" x14ac:dyDescent="0.25">
      <c r="A9" s="9">
        <f>VLOOKUP(D9,рейтинг,4,FALSE)</f>
        <v>34</v>
      </c>
      <c r="B9" s="227">
        <f t="shared" si="9"/>
        <v>0</v>
      </c>
      <c r="C9" s="87">
        <v>5</v>
      </c>
      <c r="D9" s="230" t="s">
        <v>82</v>
      </c>
      <c r="E9" s="88">
        <f>IF(AB9=0,ROUND(F9,0),IF(AB9=1,ROUND(F9-1,0),2))</f>
        <v>4</v>
      </c>
      <c r="F9" s="89">
        <f t="shared" si="0"/>
        <v>4.4424014492753621</v>
      </c>
      <c r="G9" s="95">
        <v>5</v>
      </c>
      <c r="H9" s="91">
        <v>5</v>
      </c>
      <c r="I9" s="92">
        <v>5</v>
      </c>
      <c r="J9" s="90">
        <v>4</v>
      </c>
      <c r="K9" s="91">
        <v>4.7</v>
      </c>
      <c r="L9" s="92">
        <f t="shared" si="10"/>
        <v>3.7566666666666668</v>
      </c>
      <c r="M9" s="89">
        <f t="shared" si="1"/>
        <v>3.2390144927536233</v>
      </c>
      <c r="N9" s="94">
        <v>3</v>
      </c>
      <c r="O9" s="63">
        <v>3</v>
      </c>
      <c r="P9" s="91">
        <f t="shared" si="11"/>
        <v>4.1760000000000002</v>
      </c>
      <c r="Q9" s="91">
        <f>IF(N9*O9=0,2,5-3*V9/18)</f>
        <v>3.166666666666667</v>
      </c>
      <c r="R9" s="92">
        <f t="shared" si="12"/>
        <v>3.3304347826086955</v>
      </c>
      <c r="S9" s="90">
        <v>15.5</v>
      </c>
      <c r="T9" s="95"/>
      <c r="U9" s="63">
        <v>16</v>
      </c>
      <c r="V9" s="63">
        <v>11</v>
      </c>
      <c r="W9" s="63"/>
      <c r="X9" s="96">
        <v>9</v>
      </c>
      <c r="Y9" s="97"/>
      <c r="Z9" s="94"/>
      <c r="AA9" s="98"/>
      <c r="AB9" s="63">
        <f t="shared" si="13"/>
        <v>0</v>
      </c>
      <c r="AC9" s="99"/>
      <c r="AD9" s="97">
        <f t="shared" si="23"/>
        <v>30</v>
      </c>
      <c r="AE9" s="56"/>
      <c r="AF9" s="57">
        <f t="shared" si="2"/>
        <v>0</v>
      </c>
      <c r="AG9" s="58">
        <f t="shared" si="3"/>
        <v>0</v>
      </c>
      <c r="AH9" s="59">
        <f t="shared" si="3"/>
        <v>0</v>
      </c>
      <c r="AI9" s="59">
        <f t="shared" si="3"/>
        <v>0</v>
      </c>
      <c r="AJ9" s="59">
        <f t="shared" si="3"/>
        <v>0</v>
      </c>
      <c r="AK9" s="59">
        <f t="shared" si="3"/>
        <v>0</v>
      </c>
      <c r="AL9" s="59">
        <f t="shared" si="3"/>
        <v>0</v>
      </c>
      <c r="AM9" s="60">
        <f t="shared" si="4"/>
        <v>0</v>
      </c>
      <c r="AN9" s="59">
        <f t="shared" si="4"/>
        <v>0</v>
      </c>
      <c r="AO9" s="61">
        <f t="shared" si="5"/>
        <v>0</v>
      </c>
      <c r="AP9" s="62">
        <f t="shared" si="6"/>
        <v>0</v>
      </c>
      <c r="AQ9" s="59">
        <f t="shared" si="7"/>
        <v>0</v>
      </c>
      <c r="AR9" s="62">
        <f t="shared" si="24"/>
        <v>0</v>
      </c>
      <c r="AS9" s="62">
        <f t="shared" si="25"/>
        <v>0</v>
      </c>
      <c r="AT9" s="63">
        <f t="shared" si="8"/>
        <v>0</v>
      </c>
      <c r="AU9" s="63">
        <f t="shared" si="8"/>
        <v>0</v>
      </c>
      <c r="AV9" s="63">
        <f t="shared" si="8"/>
        <v>0</v>
      </c>
      <c r="AW9" s="64">
        <f t="shared" si="16"/>
        <v>5</v>
      </c>
      <c r="AX9" s="64">
        <f t="shared" si="17"/>
        <v>4.152222222222222</v>
      </c>
      <c r="AY9" s="65">
        <f t="shared" si="18"/>
        <v>3</v>
      </c>
      <c r="AZ9" s="100"/>
      <c r="BA9" s="63">
        <f t="shared" si="19"/>
        <v>0</v>
      </c>
      <c r="BB9" s="63">
        <f t="shared" si="20"/>
        <v>1</v>
      </c>
      <c r="BC9" s="63">
        <f t="shared" si="21"/>
        <v>0</v>
      </c>
      <c r="BD9" s="63">
        <f t="shared" si="22"/>
        <v>0</v>
      </c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s="41" customFormat="1" ht="13.5" customHeight="1" thickBot="1" x14ac:dyDescent="0.3">
      <c r="A10" s="9">
        <f t="shared" ref="A10:A20" si="26">VLOOKUP(D10,рейтинг,4,FALSE)</f>
        <v>35</v>
      </c>
      <c r="B10" s="227">
        <f t="shared" si="9"/>
        <v>1</v>
      </c>
      <c r="C10" s="87">
        <v>7</v>
      </c>
      <c r="D10" s="230" t="s">
        <v>83</v>
      </c>
      <c r="E10" s="88">
        <f t="shared" ref="E10:E22" si="27">IF(AB10=0,ROUND(F10,0),IF(AB10=1,ROUND(F10-1,0),2))</f>
        <v>3</v>
      </c>
      <c r="F10" s="89">
        <f t="shared" si="0"/>
        <v>4.439589233954452</v>
      </c>
      <c r="G10" s="95">
        <v>5</v>
      </c>
      <c r="H10" s="91">
        <v>4.8</v>
      </c>
      <c r="I10" s="92">
        <v>5</v>
      </c>
      <c r="J10" s="415">
        <v>5</v>
      </c>
      <c r="K10" s="416">
        <v>5</v>
      </c>
      <c r="L10" s="92">
        <f t="shared" si="10"/>
        <v>2</v>
      </c>
      <c r="M10" s="89">
        <f t="shared" si="1"/>
        <v>4.1958923395445131</v>
      </c>
      <c r="N10" s="94">
        <v>3</v>
      </c>
      <c r="O10" s="63">
        <v>5</v>
      </c>
      <c r="P10" s="91">
        <f t="shared" si="11"/>
        <v>5.2639999999999993</v>
      </c>
      <c r="Q10" s="91">
        <f t="shared" ref="Q10:Q22" si="28">IF(N10*O10=0,2,5-3*V10/18)</f>
        <v>4.333333333333333</v>
      </c>
      <c r="R10" s="92">
        <f t="shared" si="12"/>
        <v>3.7739130434782608</v>
      </c>
      <c r="S10" s="90"/>
      <c r="T10" s="95"/>
      <c r="U10" s="63">
        <v>24</v>
      </c>
      <c r="V10" s="63">
        <v>4</v>
      </c>
      <c r="W10" s="63"/>
      <c r="X10" s="96">
        <v>12</v>
      </c>
      <c r="Y10" s="97"/>
      <c r="Z10" s="94"/>
      <c r="AA10" s="98"/>
      <c r="AB10" s="63">
        <f t="shared" si="13"/>
        <v>1</v>
      </c>
      <c r="AC10" s="99"/>
      <c r="AD10" s="97">
        <f>AD7</f>
        <v>30</v>
      </c>
      <c r="AE10" s="56"/>
      <c r="AF10" s="57">
        <f t="shared" si="2"/>
        <v>1</v>
      </c>
      <c r="AG10" s="58">
        <f t="shared" ref="AG10:AG22" si="29">IF(G10&lt;2.6,1,0)</f>
        <v>0</v>
      </c>
      <c r="AH10" s="59">
        <f t="shared" ref="AH10:AH22" si="30">IF(H10&lt;2.6,1,0)</f>
        <v>0</v>
      </c>
      <c r="AI10" s="59">
        <f t="shared" ref="AI10:AI22" si="31">IF(I10&lt;2.6,1,0)</f>
        <v>0</v>
      </c>
      <c r="AJ10" s="59">
        <f t="shared" ref="AJ10:AJ22" si="32">IF(J10&lt;2.6,1,0)</f>
        <v>0</v>
      </c>
      <c r="AK10" s="59">
        <f t="shared" ref="AK10:AK22" si="33">IF(K10&lt;2.6,1,0)</f>
        <v>0</v>
      </c>
      <c r="AL10" s="59">
        <f t="shared" ref="AL10:AL22" si="34">IF(L10&lt;2.6,1,0)</f>
        <v>1</v>
      </c>
      <c r="AM10" s="60">
        <f t="shared" ref="AM10:AM22" si="35">IF(N10&lt;2.6,1,0)</f>
        <v>0</v>
      </c>
      <c r="AN10" s="59">
        <f t="shared" ref="AN10:AN22" si="36">IF(O10&lt;2.6,1,0)</f>
        <v>0</v>
      </c>
      <c r="AO10" s="61">
        <f t="shared" si="5"/>
        <v>0</v>
      </c>
      <c r="AP10" s="62">
        <f t="shared" si="6"/>
        <v>0</v>
      </c>
      <c r="AQ10" s="59">
        <f t="shared" si="7"/>
        <v>1</v>
      </c>
      <c r="AR10" s="62">
        <f t="shared" si="24"/>
        <v>1</v>
      </c>
      <c r="AS10" s="62">
        <f t="shared" si="25"/>
        <v>1</v>
      </c>
      <c r="AT10" s="63">
        <f t="shared" ref="AT10:AT22" si="37">IF(G10&lt;2.7,1,0)</f>
        <v>0</v>
      </c>
      <c r="AU10" s="63">
        <f t="shared" ref="AU10:AU22" si="38">IF(H10&lt;2.7,1,0)</f>
        <v>0</v>
      </c>
      <c r="AV10" s="63">
        <f t="shared" ref="AV10:AV22" si="39">IF(I10&lt;2.7,1,0)</f>
        <v>0</v>
      </c>
      <c r="AW10" s="64">
        <f t="shared" si="16"/>
        <v>4.9333333333333336</v>
      </c>
      <c r="AX10" s="64">
        <f t="shared" si="17"/>
        <v>4</v>
      </c>
      <c r="AY10" s="65">
        <f t="shared" si="18"/>
        <v>4</v>
      </c>
      <c r="AZ10" s="100"/>
      <c r="BA10" s="63">
        <f t="shared" si="19"/>
        <v>0</v>
      </c>
      <c r="BB10" s="63">
        <f t="shared" si="20"/>
        <v>0</v>
      </c>
      <c r="BC10" s="63">
        <f t="shared" si="21"/>
        <v>1</v>
      </c>
      <c r="BD10" s="63">
        <f t="shared" si="22"/>
        <v>0</v>
      </c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s="9" customFormat="1" ht="13.5" customHeight="1" thickBot="1" x14ac:dyDescent="0.3">
      <c r="A11" s="9">
        <f t="shared" si="26"/>
        <v>77</v>
      </c>
      <c r="B11" s="227">
        <f t="shared" si="9"/>
        <v>4</v>
      </c>
      <c r="C11" s="458">
        <v>8</v>
      </c>
      <c r="D11" s="229" t="s">
        <v>84</v>
      </c>
      <c r="E11" s="68">
        <f t="shared" si="27"/>
        <v>2</v>
      </c>
      <c r="F11" s="69">
        <f t="shared" si="0"/>
        <v>2.9724418219461697</v>
      </c>
      <c r="G11" s="75">
        <v>5</v>
      </c>
      <c r="H11" s="73">
        <v>4.5</v>
      </c>
      <c r="I11" s="119">
        <v>2</v>
      </c>
      <c r="J11" s="440">
        <v>2</v>
      </c>
      <c r="K11" s="441">
        <v>2</v>
      </c>
      <c r="L11" s="442">
        <f t="shared" si="10"/>
        <v>2</v>
      </c>
      <c r="M11" s="69">
        <f t="shared" si="1"/>
        <v>3.4744182194616982</v>
      </c>
      <c r="N11" s="74">
        <v>3</v>
      </c>
      <c r="O11" s="39">
        <v>3</v>
      </c>
      <c r="P11" s="71">
        <f t="shared" si="11"/>
        <v>4.1760000000000002</v>
      </c>
      <c r="Q11" s="71">
        <f t="shared" si="28"/>
        <v>4.666666666666667</v>
      </c>
      <c r="R11" s="72">
        <f t="shared" si="12"/>
        <v>3.4782608695652173</v>
      </c>
      <c r="S11" s="70"/>
      <c r="T11" s="75"/>
      <c r="U11" s="39">
        <v>16</v>
      </c>
      <c r="V11" s="39">
        <v>2</v>
      </c>
      <c r="W11" s="39"/>
      <c r="X11" s="76">
        <v>10</v>
      </c>
      <c r="Y11" s="77"/>
      <c r="Z11" s="74"/>
      <c r="AA11" s="468"/>
      <c r="AB11" s="63">
        <f t="shared" si="13"/>
        <v>4</v>
      </c>
      <c r="AC11" s="78"/>
      <c r="AD11" s="77">
        <f t="shared" si="23"/>
        <v>30</v>
      </c>
      <c r="AE11" s="79"/>
      <c r="AF11" s="80">
        <f t="shared" si="2"/>
        <v>4</v>
      </c>
      <c r="AG11" s="81">
        <f t="shared" si="29"/>
        <v>0</v>
      </c>
      <c r="AH11" s="82">
        <f t="shared" si="30"/>
        <v>0</v>
      </c>
      <c r="AI11" s="82">
        <f t="shared" si="31"/>
        <v>1</v>
      </c>
      <c r="AJ11" s="82">
        <f t="shared" si="32"/>
        <v>1</v>
      </c>
      <c r="AK11" s="82">
        <f t="shared" si="33"/>
        <v>1</v>
      </c>
      <c r="AL11" s="82">
        <f t="shared" si="34"/>
        <v>1</v>
      </c>
      <c r="AM11" s="83">
        <f t="shared" si="35"/>
        <v>0</v>
      </c>
      <c r="AN11" s="82">
        <f t="shared" si="36"/>
        <v>0</v>
      </c>
      <c r="AO11" s="84">
        <f t="shared" si="5"/>
        <v>0</v>
      </c>
      <c r="AP11" s="85">
        <f t="shared" si="6"/>
        <v>1</v>
      </c>
      <c r="AQ11" s="82">
        <f t="shared" si="7"/>
        <v>3</v>
      </c>
      <c r="AR11" s="85">
        <f t="shared" si="24"/>
        <v>4</v>
      </c>
      <c r="AS11" s="85">
        <f t="shared" si="25"/>
        <v>4</v>
      </c>
      <c r="AT11" s="39">
        <f t="shared" si="37"/>
        <v>0</v>
      </c>
      <c r="AU11" s="39">
        <f t="shared" si="38"/>
        <v>0</v>
      </c>
      <c r="AV11" s="39">
        <f t="shared" si="39"/>
        <v>1</v>
      </c>
      <c r="AW11" s="64">
        <f t="shared" si="16"/>
        <v>3.8333333333333335</v>
      </c>
      <c r="AX11" s="64">
        <f t="shared" si="17"/>
        <v>2</v>
      </c>
      <c r="AY11" s="65">
        <f t="shared" si="18"/>
        <v>3</v>
      </c>
      <c r="AZ11" s="40"/>
      <c r="BA11" s="63">
        <f t="shared" si="19"/>
        <v>0</v>
      </c>
      <c r="BB11" s="63">
        <f t="shared" si="20"/>
        <v>0</v>
      </c>
      <c r="BC11" s="63">
        <f t="shared" si="21"/>
        <v>0</v>
      </c>
      <c r="BD11" s="63">
        <f t="shared" si="22"/>
        <v>1</v>
      </c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</row>
    <row r="12" spans="1:68" s="41" customFormat="1" ht="13.5" customHeight="1" x14ac:dyDescent="0.25">
      <c r="A12" s="9">
        <f t="shared" si="26"/>
        <v>63</v>
      </c>
      <c r="B12" s="227">
        <f t="shared" si="9"/>
        <v>0</v>
      </c>
      <c r="C12" s="87">
        <v>9</v>
      </c>
      <c r="D12" s="230" t="s">
        <v>85</v>
      </c>
      <c r="E12" s="88">
        <f t="shared" si="27"/>
        <v>4</v>
      </c>
      <c r="F12" s="89">
        <f t="shared" si="0"/>
        <v>3.9773749482401657</v>
      </c>
      <c r="G12" s="95">
        <v>4</v>
      </c>
      <c r="H12" s="91">
        <v>4</v>
      </c>
      <c r="I12" s="438">
        <v>4.5</v>
      </c>
      <c r="J12" s="439">
        <v>4</v>
      </c>
      <c r="K12" s="64">
        <v>4.7</v>
      </c>
      <c r="L12" s="438">
        <f t="shared" si="10"/>
        <v>3.0766666666666667</v>
      </c>
      <c r="M12" s="89">
        <f t="shared" si="1"/>
        <v>3.3587494824016559</v>
      </c>
      <c r="N12" s="94">
        <v>3</v>
      </c>
      <c r="O12" s="63">
        <v>3</v>
      </c>
      <c r="P12" s="91">
        <f t="shared" si="11"/>
        <v>3.9039999999999999</v>
      </c>
      <c r="Q12" s="91">
        <f t="shared" si="28"/>
        <v>3.833333333333333</v>
      </c>
      <c r="R12" s="92">
        <f t="shared" si="12"/>
        <v>3.7739130434782608</v>
      </c>
      <c r="S12" s="90">
        <v>9.5</v>
      </c>
      <c r="T12" s="95"/>
      <c r="U12" s="63">
        <v>14</v>
      </c>
      <c r="V12" s="63">
        <v>7</v>
      </c>
      <c r="W12" s="63"/>
      <c r="X12" s="96">
        <v>12</v>
      </c>
      <c r="Y12" s="97"/>
      <c r="Z12" s="94"/>
      <c r="AA12" s="98"/>
      <c r="AB12" s="63">
        <f t="shared" si="13"/>
        <v>0</v>
      </c>
      <c r="AC12" s="99"/>
      <c r="AD12" s="97">
        <f t="shared" si="23"/>
        <v>30</v>
      </c>
      <c r="AE12" s="56"/>
      <c r="AF12" s="57">
        <f t="shared" si="2"/>
        <v>0</v>
      </c>
      <c r="AG12" s="58">
        <f t="shared" si="29"/>
        <v>0</v>
      </c>
      <c r="AH12" s="59">
        <f t="shared" si="30"/>
        <v>0</v>
      </c>
      <c r="AI12" s="59">
        <f t="shared" si="31"/>
        <v>0</v>
      </c>
      <c r="AJ12" s="59">
        <f t="shared" si="32"/>
        <v>0</v>
      </c>
      <c r="AK12" s="59">
        <f t="shared" si="33"/>
        <v>0</v>
      </c>
      <c r="AL12" s="59">
        <f t="shared" si="34"/>
        <v>0</v>
      </c>
      <c r="AM12" s="60">
        <f t="shared" si="35"/>
        <v>0</v>
      </c>
      <c r="AN12" s="59">
        <f t="shared" si="36"/>
        <v>0</v>
      </c>
      <c r="AO12" s="61">
        <f t="shared" si="5"/>
        <v>0</v>
      </c>
      <c r="AP12" s="62">
        <f t="shared" si="6"/>
        <v>0</v>
      </c>
      <c r="AQ12" s="59">
        <f t="shared" si="7"/>
        <v>0</v>
      </c>
      <c r="AR12" s="62">
        <f t="shared" si="24"/>
        <v>0</v>
      </c>
      <c r="AS12" s="62">
        <f t="shared" si="25"/>
        <v>0</v>
      </c>
      <c r="AT12" s="63">
        <f t="shared" si="37"/>
        <v>0</v>
      </c>
      <c r="AU12" s="63">
        <f t="shared" si="38"/>
        <v>0</v>
      </c>
      <c r="AV12" s="63">
        <f t="shared" si="39"/>
        <v>0</v>
      </c>
      <c r="AW12" s="64">
        <f t="shared" si="16"/>
        <v>4.166666666666667</v>
      </c>
      <c r="AX12" s="64">
        <f t="shared" si="17"/>
        <v>3.925555555555555</v>
      </c>
      <c r="AY12" s="65">
        <f t="shared" si="18"/>
        <v>3</v>
      </c>
      <c r="AZ12" s="100"/>
      <c r="BA12" s="63">
        <f t="shared" si="19"/>
        <v>0</v>
      </c>
      <c r="BB12" s="63">
        <f t="shared" si="20"/>
        <v>1</v>
      </c>
      <c r="BC12" s="63">
        <f t="shared" si="21"/>
        <v>0</v>
      </c>
      <c r="BD12" s="63">
        <f t="shared" si="22"/>
        <v>0</v>
      </c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s="9" customFormat="1" ht="13.5" customHeight="1" x14ac:dyDescent="0.25">
      <c r="A13" s="9">
        <f t="shared" si="26"/>
        <v>15</v>
      </c>
      <c r="B13" s="227">
        <f t="shared" si="9"/>
        <v>0</v>
      </c>
      <c r="C13" s="67">
        <v>10</v>
      </c>
      <c r="D13" s="377" t="s">
        <v>86</v>
      </c>
      <c r="E13" s="68">
        <f t="shared" si="27"/>
        <v>5</v>
      </c>
      <c r="F13" s="69">
        <f t="shared" si="0"/>
        <v>4.6538440993788814</v>
      </c>
      <c r="G13" s="75">
        <v>5</v>
      </c>
      <c r="H13" s="71">
        <v>5</v>
      </c>
      <c r="I13" s="72">
        <v>5</v>
      </c>
      <c r="J13" s="70">
        <v>5</v>
      </c>
      <c r="K13" s="71">
        <v>4</v>
      </c>
      <c r="L13" s="72">
        <f t="shared" si="10"/>
        <v>4.0966666666666667</v>
      </c>
      <c r="M13" s="69">
        <f t="shared" si="1"/>
        <v>4.3934409937888201</v>
      </c>
      <c r="N13" s="74">
        <v>4</v>
      </c>
      <c r="O13" s="39">
        <v>5</v>
      </c>
      <c r="P13" s="71">
        <f t="shared" si="11"/>
        <v>5.1280000000000001</v>
      </c>
      <c r="Q13" s="71">
        <f t="shared" si="28"/>
        <v>4</v>
      </c>
      <c r="R13" s="72">
        <f t="shared" si="12"/>
        <v>3.6260869565217391</v>
      </c>
      <c r="S13" s="70">
        <v>18.5</v>
      </c>
      <c r="T13" s="75"/>
      <c r="U13" s="39">
        <v>23</v>
      </c>
      <c r="V13" s="39">
        <v>6</v>
      </c>
      <c r="W13" s="39"/>
      <c r="X13" s="76">
        <v>11</v>
      </c>
      <c r="Y13" s="77"/>
      <c r="Z13" s="74"/>
      <c r="AA13" s="468"/>
      <c r="AB13" s="63">
        <f t="shared" si="13"/>
        <v>0</v>
      </c>
      <c r="AC13" s="78"/>
      <c r="AD13" s="77">
        <f>AD12</f>
        <v>30</v>
      </c>
      <c r="AE13" s="79"/>
      <c r="AF13" s="80">
        <f t="shared" si="2"/>
        <v>0</v>
      </c>
      <c r="AG13" s="81">
        <f t="shared" si="29"/>
        <v>0</v>
      </c>
      <c r="AH13" s="82">
        <f t="shared" si="30"/>
        <v>0</v>
      </c>
      <c r="AI13" s="82">
        <f t="shared" si="31"/>
        <v>0</v>
      </c>
      <c r="AJ13" s="82">
        <f t="shared" si="32"/>
        <v>0</v>
      </c>
      <c r="AK13" s="82">
        <f t="shared" si="33"/>
        <v>0</v>
      </c>
      <c r="AL13" s="82">
        <f t="shared" si="34"/>
        <v>0</v>
      </c>
      <c r="AM13" s="83">
        <f t="shared" si="35"/>
        <v>0</v>
      </c>
      <c r="AN13" s="82">
        <f t="shared" si="36"/>
        <v>0</v>
      </c>
      <c r="AO13" s="84">
        <f t="shared" si="5"/>
        <v>0</v>
      </c>
      <c r="AP13" s="85">
        <f t="shared" si="6"/>
        <v>0</v>
      </c>
      <c r="AQ13" s="82">
        <f t="shared" si="7"/>
        <v>0</v>
      </c>
      <c r="AR13" s="85">
        <f t="shared" si="24"/>
        <v>0</v>
      </c>
      <c r="AS13" s="85">
        <f t="shared" si="25"/>
        <v>0</v>
      </c>
      <c r="AT13" s="39">
        <f t="shared" si="37"/>
        <v>0</v>
      </c>
      <c r="AU13" s="39">
        <f t="shared" si="38"/>
        <v>0</v>
      </c>
      <c r="AV13" s="39">
        <f t="shared" si="39"/>
        <v>0</v>
      </c>
      <c r="AW13" s="64">
        <f t="shared" si="16"/>
        <v>5</v>
      </c>
      <c r="AX13" s="64">
        <f t="shared" si="17"/>
        <v>4.3655555555555559</v>
      </c>
      <c r="AY13" s="65">
        <f t="shared" si="18"/>
        <v>4.5</v>
      </c>
      <c r="AZ13" s="40"/>
      <c r="BA13" s="63">
        <f t="shared" si="19"/>
        <v>1</v>
      </c>
      <c r="BB13" s="63">
        <f t="shared" si="20"/>
        <v>0</v>
      </c>
      <c r="BC13" s="63">
        <f t="shared" si="21"/>
        <v>0</v>
      </c>
      <c r="BD13" s="63">
        <f t="shared" si="22"/>
        <v>0</v>
      </c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</row>
    <row r="14" spans="1:68" s="41" customFormat="1" ht="13.5" customHeight="1" thickBot="1" x14ac:dyDescent="0.3">
      <c r="A14" s="9">
        <f t="shared" si="26"/>
        <v>68</v>
      </c>
      <c r="B14" s="227">
        <f t="shared" si="9"/>
        <v>1</v>
      </c>
      <c r="C14" s="87">
        <v>11</v>
      </c>
      <c r="D14" s="230" t="s">
        <v>87</v>
      </c>
      <c r="E14" s="88">
        <f t="shared" si="27"/>
        <v>3</v>
      </c>
      <c r="F14" s="89">
        <f t="shared" si="0"/>
        <v>3.7244320910973086</v>
      </c>
      <c r="G14" s="95">
        <v>5</v>
      </c>
      <c r="H14" s="416">
        <v>4.5</v>
      </c>
      <c r="I14" s="92">
        <v>4.5</v>
      </c>
      <c r="J14" s="415">
        <v>2.7</v>
      </c>
      <c r="K14" s="416">
        <v>2</v>
      </c>
      <c r="L14" s="92">
        <f t="shared" si="10"/>
        <v>3.0766666666666667</v>
      </c>
      <c r="M14" s="89">
        <f t="shared" si="1"/>
        <v>4.5793209109730855</v>
      </c>
      <c r="N14" s="94">
        <v>5</v>
      </c>
      <c r="O14" s="63">
        <v>5</v>
      </c>
      <c r="P14" s="91">
        <f t="shared" ref="P14:P21" si="40">2+U14*3.4/25</f>
        <v>4.4480000000000004</v>
      </c>
      <c r="Q14" s="91">
        <f t="shared" si="28"/>
        <v>3.833333333333333</v>
      </c>
      <c r="R14" s="92">
        <f t="shared" ref="R14:R21" si="41">2+3.4*(W14+X14)/23</f>
        <v>3.7739130434782608</v>
      </c>
      <c r="S14" s="90">
        <v>9.5</v>
      </c>
      <c r="T14" s="95"/>
      <c r="U14" s="63">
        <v>18</v>
      </c>
      <c r="V14" s="63">
        <v>7</v>
      </c>
      <c r="W14" s="63"/>
      <c r="X14" s="96">
        <v>12</v>
      </c>
      <c r="Y14" s="97"/>
      <c r="Z14" s="94"/>
      <c r="AA14" s="98"/>
      <c r="AB14" s="63">
        <f t="shared" si="13"/>
        <v>1</v>
      </c>
      <c r="AC14" s="99"/>
      <c r="AD14" s="97">
        <f t="shared" ref="AD14:AD21" si="42">AD13</f>
        <v>30</v>
      </c>
      <c r="AE14" s="56"/>
      <c r="AF14" s="57">
        <f t="shared" ref="AF14:AF21" si="43">SUM(AG14:AN14)</f>
        <v>1</v>
      </c>
      <c r="AG14" s="58">
        <f t="shared" si="29"/>
        <v>0</v>
      </c>
      <c r="AH14" s="59">
        <f t="shared" si="30"/>
        <v>0</v>
      </c>
      <c r="AI14" s="59">
        <f t="shared" si="31"/>
        <v>0</v>
      </c>
      <c r="AJ14" s="59">
        <f t="shared" si="32"/>
        <v>0</v>
      </c>
      <c r="AK14" s="59">
        <f t="shared" si="33"/>
        <v>1</v>
      </c>
      <c r="AL14" s="59">
        <f t="shared" si="34"/>
        <v>0</v>
      </c>
      <c r="AM14" s="60">
        <f t="shared" si="35"/>
        <v>0</v>
      </c>
      <c r="AN14" s="59">
        <f t="shared" si="36"/>
        <v>0</v>
      </c>
      <c r="AO14" s="61">
        <f t="shared" ref="AO14:AO21" si="44">SUM(AM14:AN14)</f>
        <v>0</v>
      </c>
      <c r="AP14" s="62">
        <f t="shared" ref="AP14:AP21" si="45">SUM(AG14:AI14)</f>
        <v>0</v>
      </c>
      <c r="AQ14" s="59">
        <f t="shared" ref="AQ14:AQ21" si="46">SUM(AJ14:AL14)</f>
        <v>1</v>
      </c>
      <c r="AR14" s="62">
        <f t="shared" ref="AR14:AR21" si="47">SUM(AP14:AQ14)</f>
        <v>1</v>
      </c>
      <c r="AS14" s="62">
        <f t="shared" ref="AS14:AS21" si="48">SUM(AO14:AQ14)</f>
        <v>1</v>
      </c>
      <c r="AT14" s="63">
        <f t="shared" si="37"/>
        <v>0</v>
      </c>
      <c r="AU14" s="63">
        <f t="shared" si="38"/>
        <v>0</v>
      </c>
      <c r="AV14" s="63">
        <f t="shared" si="39"/>
        <v>0</v>
      </c>
      <c r="AW14" s="64">
        <f t="shared" si="16"/>
        <v>4.666666666666667</v>
      </c>
      <c r="AX14" s="64">
        <f t="shared" si="17"/>
        <v>2.5922222222222224</v>
      </c>
      <c r="AY14" s="65">
        <f t="shared" si="18"/>
        <v>5</v>
      </c>
      <c r="AZ14" s="100"/>
      <c r="BA14" s="63">
        <f t="shared" si="19"/>
        <v>0</v>
      </c>
      <c r="BB14" s="63">
        <f t="shared" si="20"/>
        <v>0</v>
      </c>
      <c r="BC14" s="63">
        <f t="shared" si="21"/>
        <v>1</v>
      </c>
      <c r="BD14" s="63">
        <f t="shared" si="22"/>
        <v>0</v>
      </c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s="9" customFormat="1" ht="13.5" customHeight="1" thickBot="1" x14ac:dyDescent="0.3">
      <c r="A15" s="9">
        <f t="shared" si="26"/>
        <v>73</v>
      </c>
      <c r="B15" s="227">
        <f t="shared" si="9"/>
        <v>3</v>
      </c>
      <c r="C15" s="458">
        <v>12</v>
      </c>
      <c r="D15" s="229" t="s">
        <v>88</v>
      </c>
      <c r="E15" s="68">
        <f t="shared" si="27"/>
        <v>2</v>
      </c>
      <c r="F15" s="69">
        <f t="shared" si="0"/>
        <v>3.3588964803312629</v>
      </c>
      <c r="G15" s="443">
        <v>5</v>
      </c>
      <c r="H15" s="71">
        <v>4.5</v>
      </c>
      <c r="I15" s="442">
        <v>2</v>
      </c>
      <c r="J15" s="440">
        <v>2</v>
      </c>
      <c r="K15" s="441">
        <v>2</v>
      </c>
      <c r="L15" s="442">
        <f t="shared" si="10"/>
        <v>3.8133333333333335</v>
      </c>
      <c r="M15" s="69">
        <f t="shared" si="1"/>
        <v>4.6189648033126298</v>
      </c>
      <c r="N15" s="74">
        <v>5</v>
      </c>
      <c r="O15" s="39">
        <v>5</v>
      </c>
      <c r="P15" s="71">
        <f t="shared" si="40"/>
        <v>4.04</v>
      </c>
      <c r="Q15" s="71">
        <f t="shared" si="28"/>
        <v>4.666666666666667</v>
      </c>
      <c r="R15" s="72">
        <f t="shared" si="41"/>
        <v>3.6260869565217391</v>
      </c>
      <c r="S15" s="70">
        <v>16</v>
      </c>
      <c r="T15" s="75"/>
      <c r="U15" s="39">
        <v>15</v>
      </c>
      <c r="V15" s="39">
        <v>2</v>
      </c>
      <c r="W15" s="39"/>
      <c r="X15" s="76">
        <v>11</v>
      </c>
      <c r="Y15" s="77"/>
      <c r="Z15" s="74"/>
      <c r="AA15" s="468"/>
      <c r="AB15" s="63">
        <f t="shared" si="13"/>
        <v>3</v>
      </c>
      <c r="AC15" s="78"/>
      <c r="AD15" s="77">
        <f t="shared" si="42"/>
        <v>30</v>
      </c>
      <c r="AE15" s="79"/>
      <c r="AF15" s="80">
        <f t="shared" si="43"/>
        <v>3</v>
      </c>
      <c r="AG15" s="81">
        <f t="shared" si="29"/>
        <v>0</v>
      </c>
      <c r="AH15" s="82">
        <f t="shared" si="30"/>
        <v>0</v>
      </c>
      <c r="AI15" s="82">
        <f t="shared" si="31"/>
        <v>1</v>
      </c>
      <c r="AJ15" s="82">
        <f t="shared" si="32"/>
        <v>1</v>
      </c>
      <c r="AK15" s="82">
        <f t="shared" si="33"/>
        <v>1</v>
      </c>
      <c r="AL15" s="82">
        <f t="shared" si="34"/>
        <v>0</v>
      </c>
      <c r="AM15" s="83">
        <f t="shared" si="35"/>
        <v>0</v>
      </c>
      <c r="AN15" s="82">
        <f t="shared" si="36"/>
        <v>0</v>
      </c>
      <c r="AO15" s="84">
        <f t="shared" si="44"/>
        <v>0</v>
      </c>
      <c r="AP15" s="85">
        <f t="shared" si="45"/>
        <v>1</v>
      </c>
      <c r="AQ15" s="82">
        <f t="shared" si="46"/>
        <v>2</v>
      </c>
      <c r="AR15" s="85">
        <f t="shared" si="47"/>
        <v>3</v>
      </c>
      <c r="AS15" s="85">
        <f t="shared" si="48"/>
        <v>3</v>
      </c>
      <c r="AT15" s="39">
        <f t="shared" si="37"/>
        <v>0</v>
      </c>
      <c r="AU15" s="39">
        <f t="shared" si="38"/>
        <v>0</v>
      </c>
      <c r="AV15" s="39">
        <f t="shared" si="39"/>
        <v>1</v>
      </c>
      <c r="AW15" s="64">
        <f>SUM(G15:I15)/3</f>
        <v>3.8333333333333335</v>
      </c>
      <c r="AX15" s="64">
        <f t="shared" si="17"/>
        <v>2.6044444444444443</v>
      </c>
      <c r="AY15" s="65">
        <f t="shared" si="18"/>
        <v>5</v>
      </c>
      <c r="AZ15" s="40"/>
      <c r="BA15" s="63">
        <f t="shared" si="19"/>
        <v>0</v>
      </c>
      <c r="BB15" s="63">
        <f t="shared" si="20"/>
        <v>0</v>
      </c>
      <c r="BC15" s="63">
        <f t="shared" si="21"/>
        <v>0</v>
      </c>
      <c r="BD15" s="63">
        <f t="shared" si="22"/>
        <v>1</v>
      </c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</row>
    <row r="16" spans="1:68" s="41" customFormat="1" ht="13.5" customHeight="1" x14ac:dyDescent="0.25">
      <c r="A16" s="9">
        <f t="shared" si="26"/>
        <v>59</v>
      </c>
      <c r="B16" s="227">
        <f t="shared" si="9"/>
        <v>0</v>
      </c>
      <c r="C16" s="457">
        <v>13</v>
      </c>
      <c r="D16" s="230" t="s">
        <v>89</v>
      </c>
      <c r="E16" s="88">
        <f t="shared" si="27"/>
        <v>4</v>
      </c>
      <c r="F16" s="89">
        <f t="shared" si="0"/>
        <v>4.0680440993788824</v>
      </c>
      <c r="G16" s="95">
        <v>5</v>
      </c>
      <c r="H16" s="64">
        <v>5</v>
      </c>
      <c r="I16" s="438">
        <v>5</v>
      </c>
      <c r="J16" s="444">
        <v>3.4</v>
      </c>
      <c r="K16" s="64">
        <v>3</v>
      </c>
      <c r="L16" s="438">
        <f t="shared" si="10"/>
        <v>3.0766666666666667</v>
      </c>
      <c r="M16" s="89">
        <f t="shared" si="1"/>
        <v>3.9654409937888198</v>
      </c>
      <c r="N16" s="94">
        <v>3</v>
      </c>
      <c r="O16" s="63">
        <v>5</v>
      </c>
      <c r="P16" s="91">
        <f t="shared" si="40"/>
        <v>3.6319999999999997</v>
      </c>
      <c r="Q16" s="91">
        <f t="shared" si="28"/>
        <v>4.5</v>
      </c>
      <c r="R16" s="92">
        <f t="shared" si="41"/>
        <v>3.6260869565217391</v>
      </c>
      <c r="S16" s="90">
        <v>9.5</v>
      </c>
      <c r="T16" s="95"/>
      <c r="U16" s="63">
        <v>12</v>
      </c>
      <c r="V16" s="63">
        <v>3</v>
      </c>
      <c r="W16" s="63"/>
      <c r="X16" s="96">
        <v>11</v>
      </c>
      <c r="Y16" s="97"/>
      <c r="Z16" s="94"/>
      <c r="AA16" s="98"/>
      <c r="AB16" s="63">
        <f t="shared" ref="AB16:AB21" si="49">AS16</f>
        <v>0</v>
      </c>
      <c r="AC16" s="99"/>
      <c r="AD16" s="97">
        <f t="shared" si="42"/>
        <v>30</v>
      </c>
      <c r="AE16" s="56"/>
      <c r="AF16" s="57">
        <f t="shared" si="43"/>
        <v>0</v>
      </c>
      <c r="AG16" s="58">
        <f t="shared" si="29"/>
        <v>0</v>
      </c>
      <c r="AH16" s="59">
        <f t="shared" si="30"/>
        <v>0</v>
      </c>
      <c r="AI16" s="59">
        <f t="shared" si="31"/>
        <v>0</v>
      </c>
      <c r="AJ16" s="59">
        <f t="shared" si="32"/>
        <v>0</v>
      </c>
      <c r="AK16" s="59">
        <f t="shared" si="33"/>
        <v>0</v>
      </c>
      <c r="AL16" s="59">
        <f t="shared" si="34"/>
        <v>0</v>
      </c>
      <c r="AM16" s="60">
        <f t="shared" si="35"/>
        <v>0</v>
      </c>
      <c r="AN16" s="59">
        <f t="shared" si="36"/>
        <v>0</v>
      </c>
      <c r="AO16" s="61">
        <f t="shared" si="44"/>
        <v>0</v>
      </c>
      <c r="AP16" s="62">
        <f t="shared" si="45"/>
        <v>0</v>
      </c>
      <c r="AQ16" s="59">
        <f t="shared" si="46"/>
        <v>0</v>
      </c>
      <c r="AR16" s="62">
        <f t="shared" si="47"/>
        <v>0</v>
      </c>
      <c r="AS16" s="62">
        <f t="shared" si="48"/>
        <v>0</v>
      </c>
      <c r="AT16" s="63">
        <f t="shared" si="37"/>
        <v>0</v>
      </c>
      <c r="AU16" s="63">
        <f t="shared" si="38"/>
        <v>0</v>
      </c>
      <c r="AV16" s="63">
        <f t="shared" si="39"/>
        <v>0</v>
      </c>
      <c r="AW16" s="64">
        <f t="shared" si="16"/>
        <v>5</v>
      </c>
      <c r="AX16" s="64">
        <f t="shared" si="17"/>
        <v>3.1588888888888889</v>
      </c>
      <c r="AY16" s="65">
        <f t="shared" si="18"/>
        <v>4</v>
      </c>
      <c r="AZ16" s="100"/>
      <c r="BA16" s="63">
        <f t="shared" si="19"/>
        <v>0</v>
      </c>
      <c r="BB16" s="63">
        <f t="shared" si="20"/>
        <v>1</v>
      </c>
      <c r="BC16" s="63">
        <f t="shared" si="21"/>
        <v>0</v>
      </c>
      <c r="BD16" s="63">
        <f t="shared" si="22"/>
        <v>0</v>
      </c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s="9" customFormat="1" ht="13.5" customHeight="1" x14ac:dyDescent="0.25">
      <c r="A17" s="9">
        <f t="shared" si="26"/>
        <v>20</v>
      </c>
      <c r="B17" s="227">
        <f t="shared" si="9"/>
        <v>0</v>
      </c>
      <c r="C17" s="67">
        <v>14</v>
      </c>
      <c r="D17" s="377" t="s">
        <v>90</v>
      </c>
      <c r="E17" s="68">
        <f t="shared" si="27"/>
        <v>5</v>
      </c>
      <c r="F17" s="69">
        <f t="shared" si="0"/>
        <v>4.6261271221532088</v>
      </c>
      <c r="G17" s="75">
        <v>5</v>
      </c>
      <c r="H17" s="71">
        <v>5</v>
      </c>
      <c r="I17" s="72">
        <v>4.8</v>
      </c>
      <c r="J17" s="70">
        <v>4.7</v>
      </c>
      <c r="K17" s="71">
        <v>4.7</v>
      </c>
      <c r="L17" s="72">
        <f t="shared" si="10"/>
        <v>3.4733333333333332</v>
      </c>
      <c r="M17" s="69">
        <f t="shared" si="1"/>
        <v>4.7512712215320914</v>
      </c>
      <c r="N17" s="74">
        <v>5</v>
      </c>
      <c r="O17" s="39">
        <v>5</v>
      </c>
      <c r="P17" s="71">
        <f t="shared" si="40"/>
        <v>4.8559999999999999</v>
      </c>
      <c r="Q17" s="71">
        <f t="shared" si="28"/>
        <v>4.333333333333333</v>
      </c>
      <c r="R17" s="72">
        <f t="shared" si="41"/>
        <v>4.0695652173913039</v>
      </c>
      <c r="S17" s="70">
        <v>13</v>
      </c>
      <c r="T17" s="75"/>
      <c r="U17" s="39">
        <v>21</v>
      </c>
      <c r="V17" s="39">
        <v>4</v>
      </c>
      <c r="W17" s="39">
        <v>2</v>
      </c>
      <c r="X17" s="76">
        <v>12</v>
      </c>
      <c r="Y17" s="77"/>
      <c r="Z17" s="74"/>
      <c r="AA17" s="468"/>
      <c r="AB17" s="39">
        <f t="shared" si="49"/>
        <v>0</v>
      </c>
      <c r="AC17" s="78"/>
      <c r="AD17" s="77">
        <f t="shared" si="42"/>
        <v>30</v>
      </c>
      <c r="AE17" s="79"/>
      <c r="AF17" s="80">
        <f t="shared" si="43"/>
        <v>0</v>
      </c>
      <c r="AG17" s="81">
        <f t="shared" si="29"/>
        <v>0</v>
      </c>
      <c r="AH17" s="82">
        <f t="shared" si="30"/>
        <v>0</v>
      </c>
      <c r="AI17" s="82">
        <f t="shared" si="31"/>
        <v>0</v>
      </c>
      <c r="AJ17" s="82">
        <f t="shared" si="32"/>
        <v>0</v>
      </c>
      <c r="AK17" s="82">
        <f t="shared" si="33"/>
        <v>0</v>
      </c>
      <c r="AL17" s="82">
        <f t="shared" si="34"/>
        <v>0</v>
      </c>
      <c r="AM17" s="83">
        <f t="shared" si="35"/>
        <v>0</v>
      </c>
      <c r="AN17" s="82">
        <f t="shared" si="36"/>
        <v>0</v>
      </c>
      <c r="AO17" s="84">
        <f t="shared" si="44"/>
        <v>0</v>
      </c>
      <c r="AP17" s="85">
        <f t="shared" si="45"/>
        <v>0</v>
      </c>
      <c r="AQ17" s="82">
        <f t="shared" si="46"/>
        <v>0</v>
      </c>
      <c r="AR17" s="85">
        <f t="shared" si="47"/>
        <v>0</v>
      </c>
      <c r="AS17" s="85">
        <f t="shared" si="48"/>
        <v>0</v>
      </c>
      <c r="AT17" s="39">
        <f t="shared" si="37"/>
        <v>0</v>
      </c>
      <c r="AU17" s="39">
        <f t="shared" si="38"/>
        <v>0</v>
      </c>
      <c r="AV17" s="39">
        <f t="shared" si="39"/>
        <v>0</v>
      </c>
      <c r="AW17" s="64">
        <f t="shared" si="16"/>
        <v>4.9333333333333336</v>
      </c>
      <c r="AX17" s="64">
        <f t="shared" si="17"/>
        <v>4.2911111111111113</v>
      </c>
      <c r="AY17" s="65">
        <f t="shared" si="18"/>
        <v>5</v>
      </c>
      <c r="AZ17" s="40"/>
      <c r="BA17" s="63">
        <f t="shared" si="19"/>
        <v>1</v>
      </c>
      <c r="BB17" s="63">
        <f t="shared" si="20"/>
        <v>0</v>
      </c>
      <c r="BC17" s="63">
        <f t="shared" si="21"/>
        <v>0</v>
      </c>
      <c r="BD17" s="63">
        <f t="shared" si="22"/>
        <v>0</v>
      </c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</row>
    <row r="18" spans="1:68" s="41" customFormat="1" ht="13.5" customHeight="1" x14ac:dyDescent="0.25">
      <c r="A18" s="9">
        <f t="shared" si="26"/>
        <v>56</v>
      </c>
      <c r="B18" s="227">
        <f t="shared" si="9"/>
        <v>0</v>
      </c>
      <c r="C18" s="87">
        <v>15</v>
      </c>
      <c r="D18" s="277" t="s">
        <v>91</v>
      </c>
      <c r="E18" s="88">
        <f t="shared" si="27"/>
        <v>4</v>
      </c>
      <c r="F18" s="89">
        <f t="shared" si="0"/>
        <v>4.0735772256728779</v>
      </c>
      <c r="G18" s="95">
        <v>5</v>
      </c>
      <c r="H18" s="91">
        <v>5</v>
      </c>
      <c r="I18" s="92">
        <v>5</v>
      </c>
      <c r="J18" s="90">
        <v>2.7</v>
      </c>
      <c r="K18" s="91">
        <v>4</v>
      </c>
      <c r="L18" s="92">
        <f t="shared" si="10"/>
        <v>3.1333333333333333</v>
      </c>
      <c r="M18" s="89">
        <f t="shared" si="1"/>
        <v>3.4857722567287786</v>
      </c>
      <c r="N18" s="94">
        <v>3</v>
      </c>
      <c r="O18" s="63">
        <v>3</v>
      </c>
      <c r="P18" s="91">
        <f t="shared" si="40"/>
        <v>4.3119999999999994</v>
      </c>
      <c r="Q18" s="91">
        <f t="shared" si="28"/>
        <v>4.166666666666667</v>
      </c>
      <c r="R18" s="92">
        <f t="shared" si="41"/>
        <v>3.9217391304347826</v>
      </c>
      <c r="S18" s="90">
        <v>10</v>
      </c>
      <c r="T18" s="95"/>
      <c r="U18" s="63">
        <v>17</v>
      </c>
      <c r="V18" s="63">
        <v>5</v>
      </c>
      <c r="W18" s="63">
        <v>1</v>
      </c>
      <c r="X18" s="96">
        <v>12</v>
      </c>
      <c r="Y18" s="97"/>
      <c r="Z18" s="94"/>
      <c r="AA18" s="98"/>
      <c r="AB18" s="63">
        <f t="shared" si="49"/>
        <v>0</v>
      </c>
      <c r="AC18" s="99"/>
      <c r="AD18" s="97">
        <f t="shared" si="42"/>
        <v>30</v>
      </c>
      <c r="AE18" s="56"/>
      <c r="AF18" s="57">
        <f t="shared" si="43"/>
        <v>0</v>
      </c>
      <c r="AG18" s="58">
        <f t="shared" si="29"/>
        <v>0</v>
      </c>
      <c r="AH18" s="59">
        <f t="shared" si="30"/>
        <v>0</v>
      </c>
      <c r="AI18" s="59">
        <f t="shared" si="31"/>
        <v>0</v>
      </c>
      <c r="AJ18" s="59">
        <f t="shared" si="32"/>
        <v>0</v>
      </c>
      <c r="AK18" s="59">
        <f t="shared" si="33"/>
        <v>0</v>
      </c>
      <c r="AL18" s="59">
        <f t="shared" si="34"/>
        <v>0</v>
      </c>
      <c r="AM18" s="60">
        <f t="shared" si="35"/>
        <v>0</v>
      </c>
      <c r="AN18" s="59">
        <f t="shared" si="36"/>
        <v>0</v>
      </c>
      <c r="AO18" s="61">
        <f t="shared" si="44"/>
        <v>0</v>
      </c>
      <c r="AP18" s="62">
        <f t="shared" si="45"/>
        <v>0</v>
      </c>
      <c r="AQ18" s="59">
        <f t="shared" si="46"/>
        <v>0</v>
      </c>
      <c r="AR18" s="62">
        <f t="shared" si="47"/>
        <v>0</v>
      </c>
      <c r="AS18" s="62">
        <f t="shared" si="48"/>
        <v>0</v>
      </c>
      <c r="AT18" s="63">
        <f t="shared" si="37"/>
        <v>0</v>
      </c>
      <c r="AU18" s="63">
        <f t="shared" si="38"/>
        <v>0</v>
      </c>
      <c r="AV18" s="63">
        <f t="shared" si="39"/>
        <v>0</v>
      </c>
      <c r="AW18" s="64">
        <f t="shared" si="16"/>
        <v>5</v>
      </c>
      <c r="AX18" s="64">
        <f t="shared" si="17"/>
        <v>3.2777777777777781</v>
      </c>
      <c r="AY18" s="65">
        <f t="shared" si="18"/>
        <v>3</v>
      </c>
      <c r="AZ18" s="100"/>
      <c r="BA18" s="63">
        <f t="shared" si="19"/>
        <v>0</v>
      </c>
      <c r="BB18" s="63">
        <f t="shared" si="20"/>
        <v>1</v>
      </c>
      <c r="BC18" s="63">
        <f t="shared" si="21"/>
        <v>0</v>
      </c>
      <c r="BD18" s="63">
        <f t="shared" si="22"/>
        <v>0</v>
      </c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s="9" customFormat="1" ht="13.5" customHeight="1" x14ac:dyDescent="0.25">
      <c r="A19" s="9">
        <f t="shared" si="26"/>
        <v>32</v>
      </c>
      <c r="B19" s="227">
        <f t="shared" si="9"/>
        <v>0</v>
      </c>
      <c r="C19" s="67">
        <v>16</v>
      </c>
      <c r="D19" s="229" t="s">
        <v>92</v>
      </c>
      <c r="E19" s="68">
        <f t="shared" si="27"/>
        <v>4</v>
      </c>
      <c r="F19" s="69">
        <f t="shared" si="0"/>
        <v>4.4521511387163564</v>
      </c>
      <c r="G19" s="75">
        <v>5</v>
      </c>
      <c r="H19" s="71">
        <v>4.5</v>
      </c>
      <c r="I19" s="72">
        <v>5</v>
      </c>
      <c r="J19" s="311">
        <v>3.4</v>
      </c>
      <c r="K19" s="71">
        <v>5</v>
      </c>
      <c r="L19" s="72">
        <f t="shared" si="10"/>
        <v>3.8133333333333335</v>
      </c>
      <c r="M19" s="69">
        <f t="shared" si="1"/>
        <v>4.4515113871635608</v>
      </c>
      <c r="N19" s="74">
        <v>4</v>
      </c>
      <c r="O19" s="39">
        <v>5</v>
      </c>
      <c r="P19" s="71">
        <f t="shared" si="40"/>
        <v>4.7200000000000006</v>
      </c>
      <c r="Q19" s="71">
        <f t="shared" si="28"/>
        <v>4.666666666666667</v>
      </c>
      <c r="R19" s="72">
        <f t="shared" si="41"/>
        <v>3.7739130434782608</v>
      </c>
      <c r="S19" s="70">
        <v>16</v>
      </c>
      <c r="T19" s="75"/>
      <c r="U19" s="39">
        <v>20</v>
      </c>
      <c r="V19" s="39">
        <v>2</v>
      </c>
      <c r="W19" s="39"/>
      <c r="X19" s="76">
        <v>12</v>
      </c>
      <c r="Y19" s="77"/>
      <c r="Z19" s="74"/>
      <c r="AA19" s="468"/>
      <c r="AB19" s="39">
        <f t="shared" si="49"/>
        <v>0</v>
      </c>
      <c r="AC19" s="78"/>
      <c r="AD19" s="77">
        <f t="shared" si="42"/>
        <v>30</v>
      </c>
      <c r="AE19" s="79"/>
      <c r="AF19" s="80">
        <f t="shared" si="43"/>
        <v>0</v>
      </c>
      <c r="AG19" s="81">
        <f t="shared" si="29"/>
        <v>0</v>
      </c>
      <c r="AH19" s="82">
        <f t="shared" si="30"/>
        <v>0</v>
      </c>
      <c r="AI19" s="82">
        <f t="shared" si="31"/>
        <v>0</v>
      </c>
      <c r="AJ19" s="82">
        <f t="shared" si="32"/>
        <v>0</v>
      </c>
      <c r="AK19" s="82">
        <f t="shared" si="33"/>
        <v>0</v>
      </c>
      <c r="AL19" s="82">
        <f t="shared" si="34"/>
        <v>0</v>
      </c>
      <c r="AM19" s="83">
        <f t="shared" si="35"/>
        <v>0</v>
      </c>
      <c r="AN19" s="82">
        <f t="shared" si="36"/>
        <v>0</v>
      </c>
      <c r="AO19" s="84">
        <f t="shared" si="44"/>
        <v>0</v>
      </c>
      <c r="AP19" s="85">
        <f t="shared" si="45"/>
        <v>0</v>
      </c>
      <c r="AQ19" s="82">
        <f t="shared" si="46"/>
        <v>0</v>
      </c>
      <c r="AR19" s="85">
        <f t="shared" si="47"/>
        <v>0</v>
      </c>
      <c r="AS19" s="85">
        <f t="shared" si="48"/>
        <v>0</v>
      </c>
      <c r="AT19" s="39">
        <f t="shared" si="37"/>
        <v>0</v>
      </c>
      <c r="AU19" s="39">
        <f t="shared" si="38"/>
        <v>0</v>
      </c>
      <c r="AV19" s="39">
        <f t="shared" si="39"/>
        <v>0</v>
      </c>
      <c r="AW19" s="64">
        <f t="shared" si="16"/>
        <v>4.833333333333333</v>
      </c>
      <c r="AX19" s="64">
        <f t="shared" si="17"/>
        <v>4.0711111111111116</v>
      </c>
      <c r="AY19" s="65">
        <f t="shared" si="18"/>
        <v>4.5</v>
      </c>
      <c r="AZ19" s="40"/>
      <c r="BA19" s="63">
        <f t="shared" si="19"/>
        <v>0</v>
      </c>
      <c r="BB19" s="63">
        <f t="shared" si="20"/>
        <v>1</v>
      </c>
      <c r="BC19" s="63">
        <f t="shared" si="21"/>
        <v>0</v>
      </c>
      <c r="BD19" s="63">
        <f t="shared" si="22"/>
        <v>0</v>
      </c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</row>
    <row r="20" spans="1:68" s="41" customFormat="1" ht="13.5" customHeight="1" x14ac:dyDescent="0.25">
      <c r="A20" s="9">
        <f t="shared" si="26"/>
        <v>30</v>
      </c>
      <c r="B20" s="227">
        <f t="shared" si="9"/>
        <v>0</v>
      </c>
      <c r="C20" s="457">
        <v>17</v>
      </c>
      <c r="D20" s="230" t="s">
        <v>93</v>
      </c>
      <c r="E20" s="88">
        <f t="shared" si="27"/>
        <v>4</v>
      </c>
      <c r="F20" s="89">
        <f t="shared" si="0"/>
        <v>4.4728846790890273</v>
      </c>
      <c r="G20" s="95">
        <v>5</v>
      </c>
      <c r="H20" s="91">
        <v>4.8</v>
      </c>
      <c r="I20" s="92">
        <v>5</v>
      </c>
      <c r="J20" s="90">
        <v>5</v>
      </c>
      <c r="K20" s="91">
        <v>5</v>
      </c>
      <c r="L20" s="92">
        <f t="shared" si="10"/>
        <v>2.85</v>
      </c>
      <c r="M20" s="89">
        <f t="shared" si="1"/>
        <v>3.2538467908902691</v>
      </c>
      <c r="N20" s="94">
        <v>3</v>
      </c>
      <c r="O20" s="63">
        <v>3</v>
      </c>
      <c r="P20" s="91">
        <f t="shared" si="40"/>
        <v>3.6319999999999997</v>
      </c>
      <c r="Q20" s="91">
        <f t="shared" si="28"/>
        <v>3.666666666666667</v>
      </c>
      <c r="R20" s="92">
        <f t="shared" si="41"/>
        <v>3.4782608695652173</v>
      </c>
      <c r="S20" s="90">
        <v>7.5</v>
      </c>
      <c r="T20" s="95"/>
      <c r="U20" s="63">
        <v>12</v>
      </c>
      <c r="V20" s="63">
        <v>8</v>
      </c>
      <c r="W20" s="63"/>
      <c r="X20" s="96">
        <v>10</v>
      </c>
      <c r="Y20" s="97"/>
      <c r="Z20" s="94"/>
      <c r="AA20" s="98"/>
      <c r="AB20" s="63">
        <f t="shared" si="49"/>
        <v>0</v>
      </c>
      <c r="AC20" s="99"/>
      <c r="AD20" s="97">
        <f t="shared" si="42"/>
        <v>30</v>
      </c>
      <c r="AE20" s="56"/>
      <c r="AF20" s="57">
        <f t="shared" si="43"/>
        <v>0</v>
      </c>
      <c r="AG20" s="58">
        <f t="shared" si="29"/>
        <v>0</v>
      </c>
      <c r="AH20" s="59">
        <f t="shared" si="30"/>
        <v>0</v>
      </c>
      <c r="AI20" s="59">
        <f t="shared" si="31"/>
        <v>0</v>
      </c>
      <c r="AJ20" s="59">
        <f t="shared" si="32"/>
        <v>0</v>
      </c>
      <c r="AK20" s="59">
        <f t="shared" si="33"/>
        <v>0</v>
      </c>
      <c r="AL20" s="59">
        <f t="shared" si="34"/>
        <v>0</v>
      </c>
      <c r="AM20" s="60">
        <f t="shared" si="35"/>
        <v>0</v>
      </c>
      <c r="AN20" s="59">
        <f t="shared" si="36"/>
        <v>0</v>
      </c>
      <c r="AO20" s="61">
        <f t="shared" si="44"/>
        <v>0</v>
      </c>
      <c r="AP20" s="62">
        <f t="shared" si="45"/>
        <v>0</v>
      </c>
      <c r="AQ20" s="59">
        <f t="shared" si="46"/>
        <v>0</v>
      </c>
      <c r="AR20" s="62">
        <f t="shared" si="47"/>
        <v>0</v>
      </c>
      <c r="AS20" s="62">
        <f t="shared" si="48"/>
        <v>0</v>
      </c>
      <c r="AT20" s="63">
        <f t="shared" si="37"/>
        <v>0</v>
      </c>
      <c r="AU20" s="63">
        <f t="shared" si="38"/>
        <v>0</v>
      </c>
      <c r="AV20" s="63">
        <f t="shared" si="39"/>
        <v>0</v>
      </c>
      <c r="AW20" s="64">
        <f t="shared" si="16"/>
        <v>4.9333333333333336</v>
      </c>
      <c r="AX20" s="64">
        <f t="shared" si="17"/>
        <v>4.2833333333333332</v>
      </c>
      <c r="AY20" s="65">
        <f t="shared" si="18"/>
        <v>3</v>
      </c>
      <c r="AZ20" s="100"/>
      <c r="BA20" s="63">
        <f t="shared" si="19"/>
        <v>0</v>
      </c>
      <c r="BB20" s="63">
        <f t="shared" si="20"/>
        <v>1</v>
      </c>
      <c r="BC20" s="63">
        <f t="shared" si="21"/>
        <v>0</v>
      </c>
      <c r="BD20" s="63">
        <f t="shared" si="22"/>
        <v>0</v>
      </c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s="41" customFormat="1" ht="13.5" customHeight="1" x14ac:dyDescent="0.25">
      <c r="A21" s="9">
        <f>VLOOKUP(D21,рейтинг,4,FALSE)</f>
        <v>37</v>
      </c>
      <c r="B21" s="227">
        <f t="shared" si="9"/>
        <v>0</v>
      </c>
      <c r="C21" s="87">
        <v>19</v>
      </c>
      <c r="D21" s="230" t="s">
        <v>94</v>
      </c>
      <c r="E21" s="88">
        <f t="shared" si="27"/>
        <v>4</v>
      </c>
      <c r="F21" s="89">
        <f t="shared" si="0"/>
        <v>4.4270130434782597</v>
      </c>
      <c r="G21" s="95">
        <v>5</v>
      </c>
      <c r="H21" s="91">
        <v>5</v>
      </c>
      <c r="I21" s="92">
        <v>4.5</v>
      </c>
      <c r="J21" s="90">
        <v>5</v>
      </c>
      <c r="K21" s="91">
        <v>2.7</v>
      </c>
      <c r="L21" s="92">
        <f t="shared" si="10"/>
        <v>4.21</v>
      </c>
      <c r="M21" s="89">
        <f t="shared" si="1"/>
        <v>4.6551304347826079</v>
      </c>
      <c r="N21" s="94">
        <v>5</v>
      </c>
      <c r="O21" s="63">
        <v>5</v>
      </c>
      <c r="P21" s="91">
        <f t="shared" si="40"/>
        <v>4.3119999999999994</v>
      </c>
      <c r="Q21" s="91">
        <f t="shared" si="28"/>
        <v>4.5</v>
      </c>
      <c r="R21" s="92">
        <f t="shared" si="41"/>
        <v>3.7739130434782608</v>
      </c>
      <c r="S21" s="90">
        <v>19.5</v>
      </c>
      <c r="T21" s="95"/>
      <c r="U21" s="63">
        <v>17</v>
      </c>
      <c r="V21" s="63">
        <v>3</v>
      </c>
      <c r="W21" s="63"/>
      <c r="X21" s="96">
        <v>12</v>
      </c>
      <c r="Y21" s="97"/>
      <c r="Z21" s="94"/>
      <c r="AA21" s="98"/>
      <c r="AB21" s="63">
        <f t="shared" si="49"/>
        <v>0</v>
      </c>
      <c r="AC21" s="99"/>
      <c r="AD21" s="97">
        <f t="shared" si="42"/>
        <v>30</v>
      </c>
      <c r="AE21" s="56"/>
      <c r="AF21" s="57">
        <f t="shared" si="43"/>
        <v>0</v>
      </c>
      <c r="AG21" s="58">
        <f t="shared" si="29"/>
        <v>0</v>
      </c>
      <c r="AH21" s="59">
        <f t="shared" si="30"/>
        <v>0</v>
      </c>
      <c r="AI21" s="59">
        <f t="shared" si="31"/>
        <v>0</v>
      </c>
      <c r="AJ21" s="59">
        <f t="shared" si="32"/>
        <v>0</v>
      </c>
      <c r="AK21" s="59">
        <f t="shared" si="33"/>
        <v>0</v>
      </c>
      <c r="AL21" s="59">
        <f t="shared" si="34"/>
        <v>0</v>
      </c>
      <c r="AM21" s="60">
        <f t="shared" si="35"/>
        <v>0</v>
      </c>
      <c r="AN21" s="59">
        <f t="shared" si="36"/>
        <v>0</v>
      </c>
      <c r="AO21" s="61">
        <f t="shared" si="44"/>
        <v>0</v>
      </c>
      <c r="AP21" s="62">
        <f t="shared" si="45"/>
        <v>0</v>
      </c>
      <c r="AQ21" s="59">
        <f t="shared" si="46"/>
        <v>0</v>
      </c>
      <c r="AR21" s="62">
        <f t="shared" si="47"/>
        <v>0</v>
      </c>
      <c r="AS21" s="62">
        <f t="shared" si="48"/>
        <v>0</v>
      </c>
      <c r="AT21" s="63">
        <f t="shared" si="37"/>
        <v>0</v>
      </c>
      <c r="AU21" s="63">
        <f t="shared" si="38"/>
        <v>0</v>
      </c>
      <c r="AV21" s="63">
        <f t="shared" si="39"/>
        <v>0</v>
      </c>
      <c r="AW21" s="64">
        <f t="shared" si="16"/>
        <v>4.833333333333333</v>
      </c>
      <c r="AX21" s="64">
        <f t="shared" si="17"/>
        <v>3.97</v>
      </c>
      <c r="AY21" s="65">
        <f t="shared" si="18"/>
        <v>5</v>
      </c>
      <c r="AZ21" s="100"/>
      <c r="BA21" s="63">
        <f t="shared" si="19"/>
        <v>0</v>
      </c>
      <c r="BB21" s="63">
        <f t="shared" si="20"/>
        <v>1</v>
      </c>
      <c r="BC21" s="63">
        <f t="shared" si="21"/>
        <v>0</v>
      </c>
      <c r="BD21" s="63">
        <f t="shared" si="22"/>
        <v>0</v>
      </c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</row>
    <row r="22" spans="1:68" s="9" customFormat="1" ht="13.5" customHeight="1" thickBot="1" x14ac:dyDescent="0.3">
      <c r="A22" s="9">
        <f>VLOOKUP(D22,рейтинг,4,FALSE)</f>
        <v>80</v>
      </c>
      <c r="B22" s="227">
        <f t="shared" si="9"/>
        <v>8</v>
      </c>
      <c r="C22" s="456">
        <v>20</v>
      </c>
      <c r="D22" s="239" t="s">
        <v>95</v>
      </c>
      <c r="E22" s="240">
        <f t="shared" si="27"/>
        <v>2</v>
      </c>
      <c r="F22" s="250">
        <f t="shared" si="0"/>
        <v>2.0606807453416147</v>
      </c>
      <c r="G22" s="243">
        <v>2</v>
      </c>
      <c r="H22" s="242">
        <v>2</v>
      </c>
      <c r="I22" s="464">
        <v>2</v>
      </c>
      <c r="J22" s="243">
        <v>2</v>
      </c>
      <c r="K22" s="242">
        <v>2</v>
      </c>
      <c r="L22" s="464">
        <f t="shared" si="10"/>
        <v>2</v>
      </c>
      <c r="M22" s="250">
        <f t="shared" si="1"/>
        <v>2.6068074534161489</v>
      </c>
      <c r="N22" s="429">
        <v>2</v>
      </c>
      <c r="O22" s="430">
        <v>2</v>
      </c>
      <c r="P22" s="242">
        <f t="shared" si="11"/>
        <v>2.952</v>
      </c>
      <c r="Q22" s="242">
        <f t="shared" si="28"/>
        <v>5</v>
      </c>
      <c r="R22" s="464">
        <f t="shared" si="12"/>
        <v>2.2956521739130435</v>
      </c>
      <c r="S22" s="243"/>
      <c r="T22" s="241"/>
      <c r="U22" s="245">
        <v>7</v>
      </c>
      <c r="V22" s="245"/>
      <c r="W22" s="245"/>
      <c r="X22" s="246">
        <v>2</v>
      </c>
      <c r="Y22" s="247"/>
      <c r="Z22" s="244"/>
      <c r="AA22" s="248"/>
      <c r="AB22" s="245">
        <f t="shared" si="13"/>
        <v>8</v>
      </c>
      <c r="AC22" s="249"/>
      <c r="AD22" s="247">
        <f>AD13</f>
        <v>30</v>
      </c>
      <c r="AE22" s="79"/>
      <c r="AF22" s="80">
        <f t="shared" si="2"/>
        <v>8</v>
      </c>
      <c r="AG22" s="81">
        <f t="shared" si="29"/>
        <v>1</v>
      </c>
      <c r="AH22" s="82">
        <f t="shared" si="30"/>
        <v>1</v>
      </c>
      <c r="AI22" s="82">
        <f t="shared" si="31"/>
        <v>1</v>
      </c>
      <c r="AJ22" s="82">
        <f t="shared" si="32"/>
        <v>1</v>
      </c>
      <c r="AK22" s="82">
        <f t="shared" si="33"/>
        <v>1</v>
      </c>
      <c r="AL22" s="82">
        <f t="shared" si="34"/>
        <v>1</v>
      </c>
      <c r="AM22" s="83">
        <f t="shared" si="35"/>
        <v>1</v>
      </c>
      <c r="AN22" s="82">
        <f t="shared" si="36"/>
        <v>1</v>
      </c>
      <c r="AO22" s="84">
        <f t="shared" si="5"/>
        <v>2</v>
      </c>
      <c r="AP22" s="85">
        <f t="shared" si="6"/>
        <v>3</v>
      </c>
      <c r="AQ22" s="82">
        <f t="shared" si="7"/>
        <v>3</v>
      </c>
      <c r="AR22" s="85">
        <f t="shared" si="24"/>
        <v>6</v>
      </c>
      <c r="AS22" s="85">
        <f t="shared" si="25"/>
        <v>8</v>
      </c>
      <c r="AT22" s="39">
        <f t="shared" si="37"/>
        <v>1</v>
      </c>
      <c r="AU22" s="39">
        <f t="shared" si="38"/>
        <v>1</v>
      </c>
      <c r="AV22" s="39">
        <f t="shared" si="39"/>
        <v>1</v>
      </c>
      <c r="AW22" s="71">
        <f t="shared" ref="AW10:AW22" si="50">SUM(G22:H22)/3</f>
        <v>1.3333333333333333</v>
      </c>
      <c r="AX22" s="64">
        <f t="shared" si="17"/>
        <v>2</v>
      </c>
      <c r="AY22" s="39">
        <f>SUM(N22:O22)/5</f>
        <v>0.8</v>
      </c>
      <c r="AZ22" s="40"/>
      <c r="BA22" s="39">
        <f>IF(E22=5,1,0)</f>
        <v>0</v>
      </c>
      <c r="BB22" s="39">
        <f>IF(E22=4,1,0)</f>
        <v>0</v>
      </c>
      <c r="BC22" s="39">
        <f>IF(E22=3,1,0)</f>
        <v>0</v>
      </c>
      <c r="BD22" s="39">
        <f>IF(E22=2,1,0)</f>
        <v>1</v>
      </c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</row>
    <row r="23" spans="1:68" s="9" customFormat="1" ht="13.5" customHeight="1" thickBot="1" x14ac:dyDescent="0.3">
      <c r="C23" s="385"/>
      <c r="D23" s="432" t="s">
        <v>6</v>
      </c>
      <c r="E23" s="433">
        <f>COUNTIF(E5:E22,"&lt;2,5")</f>
        <v>3</v>
      </c>
      <c r="F23" s="402" t="s">
        <v>96</v>
      </c>
      <c r="G23" s="397">
        <f>COUNTIF(G5:G22,"&lt;2,7")</f>
        <v>1</v>
      </c>
      <c r="H23" s="397">
        <f t="shared" ref="H23:O23" si="51">COUNTIF(H5:H22,"&lt;2,7")</f>
        <v>1</v>
      </c>
      <c r="I23" s="397">
        <f t="shared" si="51"/>
        <v>3</v>
      </c>
      <c r="J23" s="397">
        <f t="shared" si="51"/>
        <v>3</v>
      </c>
      <c r="K23" s="397">
        <f t="shared" si="51"/>
        <v>4</v>
      </c>
      <c r="L23" s="397">
        <f t="shared" si="51"/>
        <v>3</v>
      </c>
      <c r="M23" s="396"/>
      <c r="N23" s="397">
        <f t="shared" si="51"/>
        <v>1</v>
      </c>
      <c r="O23" s="397">
        <f t="shared" si="51"/>
        <v>1</v>
      </c>
      <c r="P23" s="386"/>
      <c r="Q23" s="387"/>
      <c r="R23" s="388"/>
      <c r="S23" s="389"/>
      <c r="T23" s="390"/>
      <c r="U23" s="11"/>
      <c r="V23" s="11"/>
      <c r="W23" s="11"/>
      <c r="X23" s="11"/>
      <c r="Y23" s="391"/>
      <c r="Z23" s="11"/>
      <c r="AA23" s="11"/>
      <c r="AB23" s="11"/>
      <c r="AC23" s="107"/>
      <c r="AD23" s="107"/>
      <c r="AE23" s="79"/>
      <c r="AF23" s="392"/>
      <c r="AG23" s="393"/>
      <c r="AH23" s="394"/>
      <c r="AI23" s="394"/>
      <c r="AJ23" s="394"/>
      <c r="AK23" s="394"/>
      <c r="AL23" s="394"/>
      <c r="AM23" s="394"/>
      <c r="AN23" s="394"/>
      <c r="AO23" s="394"/>
      <c r="AP23" s="385"/>
      <c r="AQ23" s="107"/>
      <c r="AR23" s="385"/>
      <c r="AS23" s="385"/>
      <c r="AT23" s="11"/>
      <c r="AU23" s="11"/>
      <c r="AV23" s="11"/>
      <c r="AW23" s="79"/>
      <c r="AX23" s="79"/>
      <c r="AY23" s="11"/>
      <c r="AZ23" s="395"/>
      <c r="BA23" s="11"/>
      <c r="BB23" s="11"/>
      <c r="BC23" s="11"/>
      <c r="BD23" s="11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</row>
    <row r="24" spans="1:68" ht="14.25" customHeight="1" thickBot="1" x14ac:dyDescent="0.3">
      <c r="B24" s="22">
        <f>SUM(A5:A21)/18</f>
        <v>38.055555555555557</v>
      </c>
      <c r="C24" s="108"/>
      <c r="F24" s="109" t="s">
        <v>97</v>
      </c>
      <c r="G24" s="372">
        <v>3</v>
      </c>
      <c r="H24" s="294">
        <v>3</v>
      </c>
      <c r="I24" s="294">
        <v>3</v>
      </c>
      <c r="J24" s="294">
        <v>3</v>
      </c>
      <c r="K24" s="294">
        <v>3</v>
      </c>
      <c r="L24" s="295">
        <v>3</v>
      </c>
      <c r="M24" s="296">
        <v>2</v>
      </c>
      <c r="N24" s="289">
        <v>2</v>
      </c>
      <c r="O24" s="290">
        <v>2</v>
      </c>
      <c r="P24" s="291">
        <v>1</v>
      </c>
      <c r="Q24" s="290">
        <v>1</v>
      </c>
      <c r="R24" s="292">
        <v>1</v>
      </c>
      <c r="S24" s="297">
        <f>SUM(G24:M24)</f>
        <v>20</v>
      </c>
      <c r="T24" s="293">
        <f>SUM(N24:R24)</f>
        <v>7</v>
      </c>
      <c r="U24" s="110"/>
      <c r="V24" s="110"/>
      <c r="W24" s="110"/>
      <c r="X24" s="110"/>
      <c r="Y24" s="111"/>
      <c r="Z24" s="112">
        <f>SUM(Z5:Z22)</f>
        <v>0</v>
      </c>
      <c r="AA24" s="112"/>
      <c r="AC24" s="113">
        <f>SUM(AC5:AC22)</f>
        <v>0</v>
      </c>
      <c r="AE24" s="79"/>
      <c r="AF24" s="114">
        <f t="shared" ref="AF24:AN24" si="52">SUM(AF5:AF22)</f>
        <v>17</v>
      </c>
      <c r="AG24" s="115">
        <f t="shared" si="52"/>
        <v>1</v>
      </c>
      <c r="AH24" s="115">
        <f t="shared" si="52"/>
        <v>1</v>
      </c>
      <c r="AI24" s="115">
        <f t="shared" si="52"/>
        <v>3</v>
      </c>
      <c r="AJ24" s="115">
        <f t="shared" si="52"/>
        <v>3</v>
      </c>
      <c r="AK24" s="115">
        <f t="shared" si="52"/>
        <v>4</v>
      </c>
      <c r="AL24" s="115"/>
      <c r="AM24" s="115">
        <f t="shared" si="52"/>
        <v>1</v>
      </c>
      <c r="AN24" s="115">
        <f t="shared" si="52"/>
        <v>1</v>
      </c>
      <c r="AO24" s="115"/>
      <c r="AP24" s="116"/>
      <c r="AQ24" s="467"/>
      <c r="AR24" s="117"/>
      <c r="AS24" s="117"/>
      <c r="AT24" s="11">
        <f>SUM(AT5:AT22)</f>
        <v>1</v>
      </c>
      <c r="AU24" s="11">
        <f>SUM(AU5:AU22)</f>
        <v>1</v>
      </c>
      <c r="AV24" s="11">
        <f>SUM(AV5:AV22)</f>
        <v>3</v>
      </c>
      <c r="AW24" s="118">
        <f>SUM(AW5:AW22)/8</f>
        <v>10.216666666666665</v>
      </c>
      <c r="AX24" s="118"/>
      <c r="AY24" s="118">
        <f>SUM(AY5:AY22)/8</f>
        <v>9.1</v>
      </c>
      <c r="AZ24" s="119">
        <f>SUM(F5:F22)/8</f>
        <v>9.263272360248445</v>
      </c>
      <c r="BA24" s="120">
        <f>SUM(BA5:BA22)/8*100</f>
        <v>62.5</v>
      </c>
      <c r="BB24" s="120">
        <f>SUM(BB5:BB22)/8*100</f>
        <v>100</v>
      </c>
      <c r="BC24" s="120">
        <f>SUM(BC5:BC22)/8*100</f>
        <v>25</v>
      </c>
      <c r="BD24" s="120">
        <f>SUM(BD5:BD22)/8*100</f>
        <v>37.5</v>
      </c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</row>
    <row r="25" spans="1:68" ht="15.6" customHeight="1" thickBot="1" x14ac:dyDescent="0.3">
      <c r="B25" s="9" t="s">
        <v>29</v>
      </c>
      <c r="G25" s="367" t="s">
        <v>74</v>
      </c>
      <c r="H25" s="126" t="s">
        <v>75</v>
      </c>
      <c r="I25" s="126" t="s">
        <v>76</v>
      </c>
      <c r="J25" s="126" t="s">
        <v>98</v>
      </c>
      <c r="K25" s="126" t="s">
        <v>99</v>
      </c>
      <c r="L25" s="127" t="s">
        <v>100</v>
      </c>
      <c r="M25" s="127" t="s">
        <v>101</v>
      </c>
      <c r="N25" s="128" t="s">
        <v>102</v>
      </c>
      <c r="O25" s="128" t="s">
        <v>103</v>
      </c>
      <c r="P25" s="128" t="s">
        <v>104</v>
      </c>
      <c r="Q25" s="128" t="s">
        <v>105</v>
      </c>
      <c r="R25" s="128" t="s">
        <v>106</v>
      </c>
      <c r="U25" s="122"/>
      <c r="V25" s="122"/>
      <c r="W25" s="122"/>
      <c r="X25" s="122"/>
      <c r="Y25" s="122"/>
      <c r="Z25" s="8"/>
      <c r="AA25" s="8"/>
      <c r="AE25" s="79"/>
      <c r="AF25" s="467"/>
      <c r="AG25" s="123"/>
      <c r="AH25" s="123"/>
      <c r="AI25" s="123"/>
      <c r="AJ25" s="123"/>
      <c r="AK25" s="123"/>
      <c r="AL25" s="467"/>
      <c r="AM25" s="467"/>
      <c r="AN25" s="467"/>
      <c r="AO25" s="467"/>
      <c r="AP25" s="116"/>
      <c r="AQ25" s="467"/>
      <c r="AR25" s="467"/>
      <c r="AS25" s="117"/>
      <c r="AT25" s="11"/>
      <c r="AU25" s="11"/>
      <c r="AV25" s="11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</row>
    <row r="26" spans="1:68" ht="13.5" customHeight="1" thickBot="1" x14ac:dyDescent="0.35">
      <c r="C26" s="363">
        <f>VLOOKUP(D26,группы,3,FALSE)</f>
        <v>3</v>
      </c>
      <c r="D26" s="465" t="s">
        <v>107</v>
      </c>
      <c r="E26" s="23" t="s">
        <v>53</v>
      </c>
      <c r="F26" s="24" t="s">
        <v>54</v>
      </c>
      <c r="G26" s="366" t="s">
        <v>55</v>
      </c>
      <c r="H26" s="26" t="s">
        <v>56</v>
      </c>
      <c r="I26" s="27" t="s">
        <v>57</v>
      </c>
      <c r="J26" s="129" t="s">
        <v>58</v>
      </c>
      <c r="K26" s="130" t="s">
        <v>59</v>
      </c>
      <c r="L26" s="131" t="s">
        <v>60</v>
      </c>
      <c r="M26" s="238" t="s">
        <v>61</v>
      </c>
      <c r="N26" s="25" t="s">
        <v>62</v>
      </c>
      <c r="O26" s="26" t="s">
        <v>63</v>
      </c>
      <c r="P26" s="132" t="s">
        <v>64</v>
      </c>
      <c r="Q26" s="133" t="s">
        <v>65</v>
      </c>
      <c r="R26" s="131" t="s">
        <v>66</v>
      </c>
      <c r="S26" s="134" t="s">
        <v>108</v>
      </c>
      <c r="T26" s="135" t="s">
        <v>109</v>
      </c>
      <c r="U26" s="136" t="s">
        <v>110</v>
      </c>
      <c r="V26" s="136" t="s">
        <v>111</v>
      </c>
      <c r="W26" s="136" t="s">
        <v>112</v>
      </c>
      <c r="X26" s="136" t="s">
        <v>113</v>
      </c>
      <c r="Y26" s="137"/>
      <c r="Z26" s="138"/>
      <c r="AA26" s="138"/>
      <c r="AB26" s="138"/>
      <c r="AC26" s="139"/>
      <c r="AD26" s="140"/>
      <c r="AE26" s="79"/>
      <c r="AF26" s="141" t="s">
        <v>6</v>
      </c>
      <c r="AG26" s="11" t="s">
        <v>67</v>
      </c>
      <c r="AH26" s="11" t="s">
        <v>68</v>
      </c>
      <c r="AI26" s="11" t="s">
        <v>69</v>
      </c>
      <c r="AJ26" s="11" t="s">
        <v>70</v>
      </c>
      <c r="AK26" s="11" t="s">
        <v>114</v>
      </c>
      <c r="AL26" s="11" t="s">
        <v>71</v>
      </c>
      <c r="AM26" s="11" t="s">
        <v>72</v>
      </c>
      <c r="AN26" s="11" t="s">
        <v>73</v>
      </c>
      <c r="AO26" s="467"/>
      <c r="AP26" s="116">
        <f t="shared" ref="AP26:AP33" si="53">SUM(AG26:AI26)</f>
        <v>0</v>
      </c>
      <c r="AQ26" s="467">
        <f t="shared" ref="AQ26:AQ33" si="54">SUM(AJ26:AL26)</f>
        <v>0</v>
      </c>
      <c r="AR26" s="467"/>
      <c r="AS26" s="117">
        <f t="shared" si="15"/>
        <v>0</v>
      </c>
      <c r="AT26" s="11">
        <f t="shared" ref="AT26:AT41" si="55">IF(G26&lt;2.7,1,0)</f>
        <v>0</v>
      </c>
      <c r="AU26" s="11">
        <f t="shared" ref="AU26:AU41" si="56">IF(H26&lt;2.7,1,0)</f>
        <v>0</v>
      </c>
      <c r="AV26" s="11"/>
      <c r="AW26" s="467"/>
      <c r="AX26" s="467"/>
      <c r="AY26" s="467"/>
      <c r="AZ26" s="142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</row>
    <row r="27" spans="1:68" s="9" customFormat="1" ht="13.5" customHeight="1" x14ac:dyDescent="0.25">
      <c r="A27" s="9">
        <f t="shared" ref="A27:A41" si="57">VLOOKUP(D27,рейтинг,4,FALSE)</f>
        <v>62</v>
      </c>
      <c r="B27" s="9">
        <f>AF27</f>
        <v>0</v>
      </c>
      <c r="C27" s="315">
        <v>1</v>
      </c>
      <c r="D27" s="231" t="s">
        <v>115</v>
      </c>
      <c r="E27" s="143">
        <f t="shared" ref="E27:E41" si="58">IF(AB27=0,ROUND(F27,0),IF(AB27=1,ROUND(F27-1,0),2))</f>
        <v>4</v>
      </c>
      <c r="F27" s="144">
        <f t="shared" ref="F27:F41" si="59">(G27*$G$24+H27*$H$24+I27*$I$24+J27*$J$24+K27*$K$24+L27*$L$24+M27*$M$24)/$S$24</f>
        <v>3.9844987577639754</v>
      </c>
      <c r="G27" s="145">
        <v>4</v>
      </c>
      <c r="H27" s="146">
        <v>5</v>
      </c>
      <c r="I27" s="147">
        <v>5</v>
      </c>
      <c r="J27" s="145">
        <v>2.7</v>
      </c>
      <c r="K27" s="146">
        <v>4</v>
      </c>
      <c r="L27" s="147">
        <f>2+S27*3.4/30</f>
        <v>2.9633333333333334</v>
      </c>
      <c r="M27" s="144">
        <f t="shared" ref="M27:M41" si="60">(N27*$N$24+O27*$O$24+P27*$P$24+Q27*$Q$24+R27*$R$24)/$T$24</f>
        <v>4.3499875776397516</v>
      </c>
      <c r="N27" s="251">
        <v>5</v>
      </c>
      <c r="O27" s="150">
        <v>4</v>
      </c>
      <c r="P27" s="146">
        <f t="shared" ref="P27:P33" si="61">2+U27*3.4/25</f>
        <v>4.1760000000000002</v>
      </c>
      <c r="Q27" s="146">
        <f t="shared" ref="Q27:Q41" si="62">IF(N27*O27=0,2,5-3*V27/18)</f>
        <v>4.5</v>
      </c>
      <c r="R27" s="148">
        <f t="shared" ref="R27:R33" si="63">2+3.4*(W27+X27)/23</f>
        <v>3.7739130434782608</v>
      </c>
      <c r="S27" s="252">
        <v>8.5</v>
      </c>
      <c r="T27" s="253"/>
      <c r="U27" s="150">
        <v>16</v>
      </c>
      <c r="V27" s="150">
        <v>3</v>
      </c>
      <c r="W27" s="150"/>
      <c r="X27" s="150">
        <v>12</v>
      </c>
      <c r="Y27" s="210"/>
      <c r="Z27" s="149"/>
      <c r="AA27" s="251"/>
      <c r="AB27" s="150">
        <f>AS27</f>
        <v>0</v>
      </c>
      <c r="AC27" s="211"/>
      <c r="AD27" s="254">
        <f>AD22</f>
        <v>30</v>
      </c>
      <c r="AE27" s="79"/>
      <c r="AF27" s="77">
        <f t="shared" ref="AF27:AF33" si="64">SUM(AG27:AN27)</f>
        <v>0</v>
      </c>
      <c r="AG27" s="81">
        <f t="shared" ref="AG27:AG41" si="65">IF(G27&lt;2.6,1,0)</f>
        <v>0</v>
      </c>
      <c r="AH27" s="82">
        <f t="shared" ref="AH27:AH41" si="66">IF(H27&lt;2.6,1,0)</f>
        <v>0</v>
      </c>
      <c r="AI27" s="82">
        <f t="shared" ref="AI27:AI41" si="67">IF(I27&lt;2.6,1,0)</f>
        <v>0</v>
      </c>
      <c r="AJ27" s="82">
        <f t="shared" ref="AJ27:AJ41" si="68">IF(J27&lt;2.6,1,0)</f>
        <v>0</v>
      </c>
      <c r="AK27" s="82">
        <f t="shared" ref="AK27:AK41" si="69">IF(K27&lt;2.6,1,0)</f>
        <v>0</v>
      </c>
      <c r="AL27" s="82">
        <f t="shared" ref="AL27:AL41" si="70">IF(L27&lt;2.6,1,0)</f>
        <v>0</v>
      </c>
      <c r="AM27" s="83">
        <f t="shared" ref="AM27:AM41" si="71">IF(N27&lt;2.6,1,0)</f>
        <v>0</v>
      </c>
      <c r="AN27" s="82">
        <f t="shared" ref="AN27:AN41" si="72">IF(O27&lt;2.6,1,0)</f>
        <v>0</v>
      </c>
      <c r="AO27" s="84">
        <f t="shared" ref="AO27:AO33" si="73">SUM(AM27:AN27)</f>
        <v>0</v>
      </c>
      <c r="AP27" s="85">
        <f t="shared" si="53"/>
        <v>0</v>
      </c>
      <c r="AQ27" s="82">
        <f t="shared" si="54"/>
        <v>0</v>
      </c>
      <c r="AR27" s="85">
        <f t="shared" ref="AR27:AR33" si="74">SUM(AP27:AQ27)</f>
        <v>0</v>
      </c>
      <c r="AS27" s="85">
        <f t="shared" si="15"/>
        <v>0</v>
      </c>
      <c r="AT27" s="39">
        <f t="shared" si="55"/>
        <v>0</v>
      </c>
      <c r="AU27" s="39">
        <f t="shared" si="56"/>
        <v>0</v>
      </c>
      <c r="AV27" s="39">
        <f t="shared" ref="AV27:AV41" si="75">IF(I27&lt;2.7,1,0)</f>
        <v>0</v>
      </c>
      <c r="AW27" s="64">
        <f t="shared" ref="AW27:AW41" si="76">SUM(G27:I27)/3</f>
        <v>4.666666666666667</v>
      </c>
      <c r="AX27" s="64">
        <f t="shared" ref="AX27:AX41" si="77">SUM(J27:L27)/3</f>
        <v>3.2211111111111115</v>
      </c>
      <c r="AY27" s="65">
        <f t="shared" ref="AY27:AY41" si="78">SUM(N27:O27)/2</f>
        <v>4.5</v>
      </c>
      <c r="AZ27" s="154" t="s">
        <v>116</v>
      </c>
      <c r="BA27" s="63">
        <f t="shared" ref="BA27:BA41" si="79">IF(E27=5,1,0)</f>
        <v>0</v>
      </c>
      <c r="BB27" s="156">
        <f t="shared" ref="BB27:BB41" si="80">IF(E27=4,1,0)</f>
        <v>1</v>
      </c>
      <c r="BC27" s="156">
        <f t="shared" ref="BC27:BC41" si="81">IF(E27=3,1,0)</f>
        <v>0</v>
      </c>
      <c r="BD27" s="156">
        <f t="shared" ref="BD27:BD41" si="82">IF(E27=2,1,0)</f>
        <v>0</v>
      </c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</row>
    <row r="28" spans="1:68" s="41" customFormat="1" ht="13.5" customHeight="1" x14ac:dyDescent="0.25">
      <c r="A28" s="9">
        <f t="shared" si="57"/>
        <v>8</v>
      </c>
      <c r="B28" s="9">
        <f t="shared" ref="B28:B41" si="83">AF28</f>
        <v>0</v>
      </c>
      <c r="C28" s="57">
        <v>2</v>
      </c>
      <c r="D28" s="375" t="s">
        <v>117</v>
      </c>
      <c r="E28" s="88">
        <f t="shared" si="58"/>
        <v>5</v>
      </c>
      <c r="F28" s="89">
        <f t="shared" si="59"/>
        <v>4.7602838509316765</v>
      </c>
      <c r="G28" s="90">
        <v>5</v>
      </c>
      <c r="H28" s="91">
        <v>5</v>
      </c>
      <c r="I28" s="93">
        <v>5</v>
      </c>
      <c r="J28" s="90">
        <v>4.7</v>
      </c>
      <c r="K28" s="91">
        <v>5</v>
      </c>
      <c r="L28" s="93">
        <f t="shared" ref="L28:L41" si="84">2+S28*3.4/30</f>
        <v>3.7566666666666668</v>
      </c>
      <c r="M28" s="89">
        <f t="shared" si="60"/>
        <v>4.9178385093167707</v>
      </c>
      <c r="N28" s="98">
        <v>5</v>
      </c>
      <c r="O28" s="63">
        <v>5</v>
      </c>
      <c r="P28" s="91">
        <f t="shared" si="61"/>
        <v>5.2639999999999993</v>
      </c>
      <c r="Q28" s="91">
        <f t="shared" si="62"/>
        <v>4.5</v>
      </c>
      <c r="R28" s="157">
        <f t="shared" si="63"/>
        <v>4.660869565217391</v>
      </c>
      <c r="S28" s="95">
        <v>15.5</v>
      </c>
      <c r="T28" s="95"/>
      <c r="U28" s="63">
        <v>24</v>
      </c>
      <c r="V28" s="63">
        <v>3</v>
      </c>
      <c r="W28" s="63">
        <v>6</v>
      </c>
      <c r="X28" s="63">
        <v>12</v>
      </c>
      <c r="Y28" s="97"/>
      <c r="Z28" s="94"/>
      <c r="AA28" s="98"/>
      <c r="AB28" s="63">
        <f t="shared" ref="AB28:AB33" si="85">AS28</f>
        <v>0</v>
      </c>
      <c r="AC28" s="99"/>
      <c r="AD28" s="97">
        <f t="shared" si="23"/>
        <v>30</v>
      </c>
      <c r="AE28" s="56"/>
      <c r="AF28" s="97">
        <f t="shared" si="64"/>
        <v>0</v>
      </c>
      <c r="AG28" s="58">
        <f t="shared" si="65"/>
        <v>0</v>
      </c>
      <c r="AH28" s="59">
        <f t="shared" si="66"/>
        <v>0</v>
      </c>
      <c r="AI28" s="59">
        <f t="shared" si="67"/>
        <v>0</v>
      </c>
      <c r="AJ28" s="59">
        <f t="shared" si="68"/>
        <v>0</v>
      </c>
      <c r="AK28" s="59">
        <f t="shared" si="69"/>
        <v>0</v>
      </c>
      <c r="AL28" s="59">
        <f t="shared" si="70"/>
        <v>0</v>
      </c>
      <c r="AM28" s="60">
        <f t="shared" si="71"/>
        <v>0</v>
      </c>
      <c r="AN28" s="59">
        <f t="shared" si="72"/>
        <v>0</v>
      </c>
      <c r="AO28" s="61">
        <f t="shared" si="73"/>
        <v>0</v>
      </c>
      <c r="AP28" s="62">
        <f t="shared" si="53"/>
        <v>0</v>
      </c>
      <c r="AQ28" s="59">
        <f t="shared" si="54"/>
        <v>0</v>
      </c>
      <c r="AR28" s="62">
        <f t="shared" si="74"/>
        <v>0</v>
      </c>
      <c r="AS28" s="62">
        <f t="shared" si="15"/>
        <v>0</v>
      </c>
      <c r="AT28" s="63">
        <f t="shared" si="55"/>
        <v>0</v>
      </c>
      <c r="AU28" s="63">
        <f t="shared" si="56"/>
        <v>0</v>
      </c>
      <c r="AV28" s="63">
        <f t="shared" si="75"/>
        <v>0</v>
      </c>
      <c r="AW28" s="64">
        <f t="shared" si="76"/>
        <v>5</v>
      </c>
      <c r="AX28" s="64">
        <f t="shared" si="77"/>
        <v>4.485555555555556</v>
      </c>
      <c r="AY28" s="65">
        <f t="shared" si="78"/>
        <v>5</v>
      </c>
      <c r="AZ28" s="158"/>
      <c r="BA28" s="63">
        <f t="shared" si="79"/>
        <v>1</v>
      </c>
      <c r="BB28" s="156">
        <f t="shared" si="80"/>
        <v>0</v>
      </c>
      <c r="BC28" s="156">
        <f t="shared" si="81"/>
        <v>0</v>
      </c>
      <c r="BD28" s="156">
        <f t="shared" si="82"/>
        <v>0</v>
      </c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9" customFormat="1" ht="13.5" customHeight="1" x14ac:dyDescent="0.25">
      <c r="A29" s="9">
        <f t="shared" si="57"/>
        <v>39</v>
      </c>
      <c r="B29" s="9">
        <f t="shared" si="83"/>
        <v>0</v>
      </c>
      <c r="C29" s="80">
        <v>3</v>
      </c>
      <c r="D29" s="233" t="s">
        <v>118</v>
      </c>
      <c r="E29" s="68">
        <f t="shared" si="58"/>
        <v>4</v>
      </c>
      <c r="F29" s="69">
        <f t="shared" si="59"/>
        <v>4.3883701863354032</v>
      </c>
      <c r="G29" s="311">
        <v>5</v>
      </c>
      <c r="H29" s="71">
        <v>4.8</v>
      </c>
      <c r="I29" s="73">
        <v>5</v>
      </c>
      <c r="J29" s="70">
        <v>3.7</v>
      </c>
      <c r="K29" s="351">
        <v>4</v>
      </c>
      <c r="L29" s="73">
        <f t="shared" si="84"/>
        <v>3.7</v>
      </c>
      <c r="M29" s="69">
        <f t="shared" si="60"/>
        <v>4.5837018633540367</v>
      </c>
      <c r="N29" s="468">
        <v>5</v>
      </c>
      <c r="O29" s="39">
        <v>5</v>
      </c>
      <c r="P29" s="71">
        <f t="shared" si="61"/>
        <v>4.3119999999999994</v>
      </c>
      <c r="Q29" s="71">
        <f t="shared" si="62"/>
        <v>4</v>
      </c>
      <c r="R29" s="161">
        <f t="shared" si="63"/>
        <v>3.7739130434782608</v>
      </c>
      <c r="S29" s="75">
        <v>15</v>
      </c>
      <c r="T29" s="75"/>
      <c r="U29" s="39">
        <v>17</v>
      </c>
      <c r="V29" s="39">
        <v>6</v>
      </c>
      <c r="W29" s="39"/>
      <c r="X29" s="39">
        <v>12</v>
      </c>
      <c r="Y29" s="77"/>
      <c r="Z29" s="74"/>
      <c r="AA29" s="468"/>
      <c r="AB29" s="39">
        <f t="shared" si="85"/>
        <v>0</v>
      </c>
      <c r="AC29" s="78"/>
      <c r="AD29" s="77">
        <f t="shared" si="23"/>
        <v>30</v>
      </c>
      <c r="AE29" s="79"/>
      <c r="AF29" s="77">
        <f t="shared" si="64"/>
        <v>0</v>
      </c>
      <c r="AG29" s="81">
        <f t="shared" si="65"/>
        <v>0</v>
      </c>
      <c r="AH29" s="82">
        <f t="shared" si="66"/>
        <v>0</v>
      </c>
      <c r="AI29" s="82">
        <f t="shared" si="67"/>
        <v>0</v>
      </c>
      <c r="AJ29" s="82">
        <f t="shared" si="68"/>
        <v>0</v>
      </c>
      <c r="AK29" s="82">
        <f t="shared" si="69"/>
        <v>0</v>
      </c>
      <c r="AL29" s="82">
        <f t="shared" si="70"/>
        <v>0</v>
      </c>
      <c r="AM29" s="83">
        <f t="shared" si="71"/>
        <v>0</v>
      </c>
      <c r="AN29" s="82">
        <f t="shared" si="72"/>
        <v>0</v>
      </c>
      <c r="AO29" s="84">
        <f t="shared" si="73"/>
        <v>0</v>
      </c>
      <c r="AP29" s="85">
        <f t="shared" si="53"/>
        <v>0</v>
      </c>
      <c r="AQ29" s="82">
        <f t="shared" si="54"/>
        <v>0</v>
      </c>
      <c r="AR29" s="85">
        <f t="shared" si="74"/>
        <v>0</v>
      </c>
      <c r="AS29" s="85">
        <f t="shared" si="15"/>
        <v>0</v>
      </c>
      <c r="AT29" s="39">
        <f t="shared" si="55"/>
        <v>0</v>
      </c>
      <c r="AU29" s="39">
        <f t="shared" si="56"/>
        <v>0</v>
      </c>
      <c r="AV29" s="39">
        <f t="shared" si="75"/>
        <v>0</v>
      </c>
      <c r="AW29" s="64">
        <f t="shared" si="76"/>
        <v>4.9333333333333336</v>
      </c>
      <c r="AX29" s="64">
        <f t="shared" si="77"/>
        <v>3.8000000000000003</v>
      </c>
      <c r="AY29" s="65">
        <f t="shared" si="78"/>
        <v>5</v>
      </c>
      <c r="AZ29" s="162"/>
      <c r="BA29" s="63">
        <f t="shared" si="79"/>
        <v>0</v>
      </c>
      <c r="BB29" s="156">
        <f t="shared" si="80"/>
        <v>1</v>
      </c>
      <c r="BC29" s="156">
        <f t="shared" si="81"/>
        <v>0</v>
      </c>
      <c r="BD29" s="156">
        <f t="shared" si="82"/>
        <v>0</v>
      </c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</row>
    <row r="30" spans="1:68" s="41" customFormat="1" ht="13.5" customHeight="1" x14ac:dyDescent="0.25">
      <c r="A30" s="9">
        <f t="shared" si="57"/>
        <v>43</v>
      </c>
      <c r="B30" s="9">
        <f t="shared" si="83"/>
        <v>0</v>
      </c>
      <c r="C30" s="57">
        <v>4</v>
      </c>
      <c r="D30" s="232" t="s">
        <v>119</v>
      </c>
      <c r="E30" s="88">
        <f t="shared" si="58"/>
        <v>4</v>
      </c>
      <c r="F30" s="89">
        <f t="shared" si="59"/>
        <v>4.2711606625258804</v>
      </c>
      <c r="G30" s="90">
        <v>5</v>
      </c>
      <c r="H30" s="91">
        <v>4.5</v>
      </c>
      <c r="I30" s="93">
        <v>5</v>
      </c>
      <c r="J30" s="90">
        <v>5</v>
      </c>
      <c r="K30" s="91">
        <v>3</v>
      </c>
      <c r="L30" s="93">
        <f t="shared" si="84"/>
        <v>3.1333333333333333</v>
      </c>
      <c r="M30" s="89">
        <f t="shared" si="60"/>
        <v>4.261606625258799</v>
      </c>
      <c r="N30" s="98">
        <v>4</v>
      </c>
      <c r="O30" s="63">
        <v>5</v>
      </c>
      <c r="P30" s="91">
        <f t="shared" si="61"/>
        <v>3.2240000000000002</v>
      </c>
      <c r="Q30" s="91">
        <f t="shared" si="62"/>
        <v>4.833333333333333</v>
      </c>
      <c r="R30" s="157">
        <f t="shared" si="63"/>
        <v>3.7739130434782608</v>
      </c>
      <c r="S30" s="95">
        <v>10</v>
      </c>
      <c r="T30" s="95"/>
      <c r="U30" s="63">
        <v>9</v>
      </c>
      <c r="V30" s="63">
        <v>1</v>
      </c>
      <c r="W30" s="63"/>
      <c r="X30" s="63">
        <v>12</v>
      </c>
      <c r="Y30" s="97"/>
      <c r="Z30" s="94"/>
      <c r="AA30" s="98"/>
      <c r="AB30" s="63">
        <f t="shared" si="85"/>
        <v>0</v>
      </c>
      <c r="AC30" s="99"/>
      <c r="AD30" s="97">
        <f t="shared" si="23"/>
        <v>30</v>
      </c>
      <c r="AE30" s="56"/>
      <c r="AF30" s="97">
        <f t="shared" si="64"/>
        <v>0</v>
      </c>
      <c r="AG30" s="58">
        <f t="shared" si="65"/>
        <v>0</v>
      </c>
      <c r="AH30" s="59">
        <f t="shared" si="66"/>
        <v>0</v>
      </c>
      <c r="AI30" s="59">
        <f t="shared" si="67"/>
        <v>0</v>
      </c>
      <c r="AJ30" s="59">
        <f t="shared" si="68"/>
        <v>0</v>
      </c>
      <c r="AK30" s="59">
        <f t="shared" si="69"/>
        <v>0</v>
      </c>
      <c r="AL30" s="59">
        <f t="shared" si="70"/>
        <v>0</v>
      </c>
      <c r="AM30" s="60">
        <f t="shared" si="71"/>
        <v>0</v>
      </c>
      <c r="AN30" s="59">
        <f t="shared" si="72"/>
        <v>0</v>
      </c>
      <c r="AO30" s="61">
        <f t="shared" si="73"/>
        <v>0</v>
      </c>
      <c r="AP30" s="62">
        <f t="shared" si="53"/>
        <v>0</v>
      </c>
      <c r="AQ30" s="59">
        <f t="shared" si="54"/>
        <v>0</v>
      </c>
      <c r="AR30" s="62">
        <f t="shared" si="74"/>
        <v>0</v>
      </c>
      <c r="AS30" s="62">
        <f t="shared" si="15"/>
        <v>0</v>
      </c>
      <c r="AT30" s="63">
        <f t="shared" si="55"/>
        <v>0</v>
      </c>
      <c r="AU30" s="63">
        <f t="shared" si="56"/>
        <v>0</v>
      </c>
      <c r="AV30" s="63">
        <f t="shared" si="75"/>
        <v>0</v>
      </c>
      <c r="AW30" s="64">
        <f t="shared" si="76"/>
        <v>4.833333333333333</v>
      </c>
      <c r="AX30" s="64">
        <f t="shared" si="77"/>
        <v>3.7111111111111108</v>
      </c>
      <c r="AY30" s="65">
        <f t="shared" si="78"/>
        <v>4.5</v>
      </c>
      <c r="AZ30" s="158"/>
      <c r="BA30" s="63">
        <f t="shared" si="79"/>
        <v>0</v>
      </c>
      <c r="BB30" s="156">
        <f t="shared" si="80"/>
        <v>1</v>
      </c>
      <c r="BC30" s="156">
        <f t="shared" si="81"/>
        <v>0</v>
      </c>
      <c r="BD30" s="156">
        <f t="shared" si="82"/>
        <v>0</v>
      </c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</row>
    <row r="31" spans="1:68" s="9" customFormat="1" ht="13.5" customHeight="1" thickBot="1" x14ac:dyDescent="0.3">
      <c r="A31" s="9">
        <f t="shared" si="57"/>
        <v>5</v>
      </c>
      <c r="B31" s="9">
        <f t="shared" si="83"/>
        <v>0</v>
      </c>
      <c r="C31" s="80">
        <v>5</v>
      </c>
      <c r="D31" s="376" t="s">
        <v>120</v>
      </c>
      <c r="E31" s="68">
        <f t="shared" si="58"/>
        <v>5</v>
      </c>
      <c r="F31" s="69">
        <f t="shared" si="59"/>
        <v>4.793803519668737</v>
      </c>
      <c r="G31" s="70">
        <v>5</v>
      </c>
      <c r="H31" s="71">
        <v>5</v>
      </c>
      <c r="I31" s="73">
        <v>5</v>
      </c>
      <c r="J31" s="218">
        <v>4.7</v>
      </c>
      <c r="K31" s="445">
        <v>5</v>
      </c>
      <c r="L31" s="446">
        <f t="shared" si="84"/>
        <v>4.21</v>
      </c>
      <c r="M31" s="69">
        <f t="shared" si="60"/>
        <v>4.5730351966873704</v>
      </c>
      <c r="N31" s="450">
        <v>5</v>
      </c>
      <c r="O31" s="156">
        <v>5</v>
      </c>
      <c r="P31" s="71">
        <f t="shared" si="61"/>
        <v>3.9039999999999999</v>
      </c>
      <c r="Q31" s="71">
        <f t="shared" si="62"/>
        <v>4.333333333333333</v>
      </c>
      <c r="R31" s="161">
        <f t="shared" si="63"/>
        <v>3.7739130434782608</v>
      </c>
      <c r="S31" s="75">
        <v>19.5</v>
      </c>
      <c r="T31" s="75"/>
      <c r="U31" s="39">
        <v>14</v>
      </c>
      <c r="V31" s="39">
        <v>4</v>
      </c>
      <c r="W31" s="39"/>
      <c r="X31" s="39">
        <v>12</v>
      </c>
      <c r="Y31" s="77"/>
      <c r="Z31" s="74"/>
      <c r="AA31" s="468"/>
      <c r="AB31" s="39">
        <f t="shared" si="85"/>
        <v>0</v>
      </c>
      <c r="AC31" s="78"/>
      <c r="AD31" s="77">
        <f t="shared" si="23"/>
        <v>30</v>
      </c>
      <c r="AE31" s="79"/>
      <c r="AF31" s="77">
        <f t="shared" si="64"/>
        <v>0</v>
      </c>
      <c r="AG31" s="81">
        <f t="shared" si="65"/>
        <v>0</v>
      </c>
      <c r="AH31" s="82">
        <f t="shared" si="66"/>
        <v>0</v>
      </c>
      <c r="AI31" s="82">
        <f t="shared" si="67"/>
        <v>0</v>
      </c>
      <c r="AJ31" s="82">
        <f t="shared" si="68"/>
        <v>0</v>
      </c>
      <c r="AK31" s="82">
        <f t="shared" si="69"/>
        <v>0</v>
      </c>
      <c r="AL31" s="82">
        <f t="shared" si="70"/>
        <v>0</v>
      </c>
      <c r="AM31" s="83">
        <f t="shared" si="71"/>
        <v>0</v>
      </c>
      <c r="AN31" s="82">
        <f t="shared" si="72"/>
        <v>0</v>
      </c>
      <c r="AO31" s="84">
        <f t="shared" si="73"/>
        <v>0</v>
      </c>
      <c r="AP31" s="85">
        <f t="shared" si="53"/>
        <v>0</v>
      </c>
      <c r="AQ31" s="82">
        <f t="shared" si="54"/>
        <v>0</v>
      </c>
      <c r="AR31" s="85">
        <f t="shared" si="74"/>
        <v>0</v>
      </c>
      <c r="AS31" s="85">
        <f t="shared" si="15"/>
        <v>0</v>
      </c>
      <c r="AT31" s="39">
        <f t="shared" si="55"/>
        <v>0</v>
      </c>
      <c r="AU31" s="39">
        <f t="shared" si="56"/>
        <v>0</v>
      </c>
      <c r="AV31" s="39">
        <f t="shared" si="75"/>
        <v>0</v>
      </c>
      <c r="AW31" s="64">
        <f t="shared" si="76"/>
        <v>5</v>
      </c>
      <c r="AX31" s="64">
        <f t="shared" si="77"/>
        <v>4.6366666666666667</v>
      </c>
      <c r="AY31" s="65">
        <f t="shared" si="78"/>
        <v>5</v>
      </c>
      <c r="AZ31" s="162"/>
      <c r="BA31" s="63">
        <f t="shared" si="79"/>
        <v>1</v>
      </c>
      <c r="BB31" s="156">
        <f t="shared" si="80"/>
        <v>0</v>
      </c>
      <c r="BC31" s="156">
        <f t="shared" si="81"/>
        <v>0</v>
      </c>
      <c r="BD31" s="156">
        <f t="shared" si="82"/>
        <v>0</v>
      </c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</row>
    <row r="32" spans="1:68" s="41" customFormat="1" ht="13.5" customHeight="1" thickBot="1" x14ac:dyDescent="0.3">
      <c r="A32" s="9">
        <f t="shared" si="57"/>
        <v>66</v>
      </c>
      <c r="B32" s="9">
        <f t="shared" si="83"/>
        <v>1</v>
      </c>
      <c r="C32" s="459">
        <v>6</v>
      </c>
      <c r="D32" s="232" t="s">
        <v>121</v>
      </c>
      <c r="E32" s="88">
        <f t="shared" si="58"/>
        <v>3</v>
      </c>
      <c r="F32" s="89">
        <f t="shared" si="59"/>
        <v>3.9028399585921321</v>
      </c>
      <c r="G32" s="90">
        <v>5</v>
      </c>
      <c r="H32" s="91">
        <v>5</v>
      </c>
      <c r="I32" s="93">
        <v>4.8</v>
      </c>
      <c r="J32" s="447">
        <v>4</v>
      </c>
      <c r="K32" s="448">
        <v>2</v>
      </c>
      <c r="L32" s="449">
        <f t="shared" si="84"/>
        <v>3.0766666666666667</v>
      </c>
      <c r="M32" s="89">
        <f t="shared" si="60"/>
        <v>3.2133995859213256</v>
      </c>
      <c r="N32" s="94">
        <v>3</v>
      </c>
      <c r="O32" s="63">
        <v>3</v>
      </c>
      <c r="P32" s="95">
        <f t="shared" si="61"/>
        <v>3.0880000000000001</v>
      </c>
      <c r="Q32" s="91">
        <f t="shared" si="62"/>
        <v>4.666666666666667</v>
      </c>
      <c r="R32" s="157">
        <f t="shared" si="63"/>
        <v>2.7391304347826084</v>
      </c>
      <c r="S32" s="95">
        <v>9.5</v>
      </c>
      <c r="T32" s="95"/>
      <c r="U32" s="63">
        <v>8</v>
      </c>
      <c r="V32" s="63">
        <v>2</v>
      </c>
      <c r="W32" s="63"/>
      <c r="X32" s="63">
        <v>5</v>
      </c>
      <c r="Y32" s="97"/>
      <c r="Z32" s="94"/>
      <c r="AA32" s="98"/>
      <c r="AB32" s="63">
        <f t="shared" si="85"/>
        <v>1</v>
      </c>
      <c r="AC32" s="99"/>
      <c r="AD32" s="97">
        <f t="shared" si="23"/>
        <v>30</v>
      </c>
      <c r="AE32" s="56"/>
      <c r="AF32" s="97">
        <f t="shared" si="64"/>
        <v>1</v>
      </c>
      <c r="AG32" s="58">
        <f t="shared" si="65"/>
        <v>0</v>
      </c>
      <c r="AH32" s="59">
        <f t="shared" si="66"/>
        <v>0</v>
      </c>
      <c r="AI32" s="59">
        <f t="shared" si="67"/>
        <v>0</v>
      </c>
      <c r="AJ32" s="59">
        <f t="shared" si="68"/>
        <v>0</v>
      </c>
      <c r="AK32" s="59">
        <f t="shared" si="69"/>
        <v>1</v>
      </c>
      <c r="AL32" s="59">
        <f t="shared" si="70"/>
        <v>0</v>
      </c>
      <c r="AM32" s="60">
        <f t="shared" si="71"/>
        <v>0</v>
      </c>
      <c r="AN32" s="59">
        <f t="shared" si="72"/>
        <v>0</v>
      </c>
      <c r="AO32" s="61">
        <f t="shared" si="73"/>
        <v>0</v>
      </c>
      <c r="AP32" s="62">
        <f t="shared" si="53"/>
        <v>0</v>
      </c>
      <c r="AQ32" s="59">
        <f t="shared" si="54"/>
        <v>1</v>
      </c>
      <c r="AR32" s="62">
        <f t="shared" si="74"/>
        <v>1</v>
      </c>
      <c r="AS32" s="62">
        <f t="shared" si="15"/>
        <v>1</v>
      </c>
      <c r="AT32" s="63">
        <f t="shared" si="55"/>
        <v>0</v>
      </c>
      <c r="AU32" s="63">
        <f t="shared" si="56"/>
        <v>0</v>
      </c>
      <c r="AV32" s="63">
        <f t="shared" si="75"/>
        <v>0</v>
      </c>
      <c r="AW32" s="64">
        <f t="shared" si="76"/>
        <v>4.9333333333333336</v>
      </c>
      <c r="AX32" s="64">
        <f t="shared" si="77"/>
        <v>3.0255555555555556</v>
      </c>
      <c r="AY32" s="65">
        <f t="shared" si="78"/>
        <v>3</v>
      </c>
      <c r="AZ32" s="158"/>
      <c r="BA32" s="63">
        <f t="shared" si="79"/>
        <v>0</v>
      </c>
      <c r="BB32" s="156">
        <f t="shared" si="80"/>
        <v>0</v>
      </c>
      <c r="BC32" s="156">
        <f t="shared" si="81"/>
        <v>1</v>
      </c>
      <c r="BD32" s="156">
        <f t="shared" si="82"/>
        <v>0</v>
      </c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</row>
    <row r="33" spans="1:68" s="9" customFormat="1" ht="13.5" customHeight="1" x14ac:dyDescent="0.25">
      <c r="A33" s="9">
        <f t="shared" si="57"/>
        <v>24</v>
      </c>
      <c r="B33" s="9">
        <f t="shared" si="83"/>
        <v>0</v>
      </c>
      <c r="C33" s="80">
        <v>7</v>
      </c>
      <c r="D33" s="376" t="s">
        <v>122</v>
      </c>
      <c r="E33" s="68">
        <f t="shared" si="58"/>
        <v>5</v>
      </c>
      <c r="F33" s="69">
        <f t="shared" si="59"/>
        <v>4.5996749482401658</v>
      </c>
      <c r="G33" s="70">
        <v>5</v>
      </c>
      <c r="H33" s="71">
        <v>5</v>
      </c>
      <c r="I33" s="73">
        <v>5</v>
      </c>
      <c r="J33" s="180">
        <v>5</v>
      </c>
      <c r="K33" s="86">
        <v>5</v>
      </c>
      <c r="L33" s="181">
        <f t="shared" si="84"/>
        <v>2.7933333333333334</v>
      </c>
      <c r="M33" s="69">
        <f t="shared" si="60"/>
        <v>4.3067494824016554</v>
      </c>
      <c r="N33" s="451">
        <v>4</v>
      </c>
      <c r="O33" s="151">
        <v>5</v>
      </c>
      <c r="P33" s="71">
        <f t="shared" si="61"/>
        <v>4.04</v>
      </c>
      <c r="Q33" s="71">
        <f t="shared" si="62"/>
        <v>4.333333333333333</v>
      </c>
      <c r="R33" s="161">
        <f t="shared" si="63"/>
        <v>3.7739130434782608</v>
      </c>
      <c r="S33" s="75">
        <v>7</v>
      </c>
      <c r="T33" s="75"/>
      <c r="U33" s="39">
        <v>15</v>
      </c>
      <c r="V33" s="39">
        <v>4</v>
      </c>
      <c r="W33" s="39"/>
      <c r="X33" s="39">
        <v>12</v>
      </c>
      <c r="Y33" s="97"/>
      <c r="Z33" s="74"/>
      <c r="AA33" s="468"/>
      <c r="AB33" s="39">
        <f t="shared" si="85"/>
        <v>0</v>
      </c>
      <c r="AC33" s="78"/>
      <c r="AD33" s="77">
        <f t="shared" si="23"/>
        <v>30</v>
      </c>
      <c r="AE33" s="79"/>
      <c r="AF33" s="77">
        <f t="shared" si="64"/>
        <v>0</v>
      </c>
      <c r="AG33" s="81">
        <f t="shared" si="65"/>
        <v>0</v>
      </c>
      <c r="AH33" s="82">
        <f t="shared" si="66"/>
        <v>0</v>
      </c>
      <c r="AI33" s="82">
        <f t="shared" si="67"/>
        <v>0</v>
      </c>
      <c r="AJ33" s="82">
        <f t="shared" si="68"/>
        <v>0</v>
      </c>
      <c r="AK33" s="82">
        <f t="shared" si="69"/>
        <v>0</v>
      </c>
      <c r="AL33" s="82">
        <f t="shared" si="70"/>
        <v>0</v>
      </c>
      <c r="AM33" s="83">
        <f t="shared" si="71"/>
        <v>0</v>
      </c>
      <c r="AN33" s="82">
        <f t="shared" si="72"/>
        <v>0</v>
      </c>
      <c r="AO33" s="84">
        <f t="shared" si="73"/>
        <v>0</v>
      </c>
      <c r="AP33" s="85">
        <f t="shared" si="53"/>
        <v>0</v>
      </c>
      <c r="AQ33" s="82">
        <f t="shared" si="54"/>
        <v>0</v>
      </c>
      <c r="AR33" s="85">
        <f t="shared" si="74"/>
        <v>0</v>
      </c>
      <c r="AS33" s="85">
        <f t="shared" si="15"/>
        <v>0</v>
      </c>
      <c r="AT33" s="39">
        <f t="shared" si="55"/>
        <v>0</v>
      </c>
      <c r="AU33" s="39">
        <f t="shared" si="56"/>
        <v>0</v>
      </c>
      <c r="AV33" s="39">
        <f t="shared" si="75"/>
        <v>0</v>
      </c>
      <c r="AW33" s="64">
        <f t="shared" si="76"/>
        <v>5</v>
      </c>
      <c r="AX33" s="64">
        <f t="shared" si="77"/>
        <v>4.264444444444444</v>
      </c>
      <c r="AY33" s="65">
        <f t="shared" si="78"/>
        <v>4.5</v>
      </c>
      <c r="AZ33" s="162"/>
      <c r="BA33" s="63">
        <f t="shared" si="79"/>
        <v>1</v>
      </c>
      <c r="BB33" s="156">
        <f t="shared" si="80"/>
        <v>0</v>
      </c>
      <c r="BC33" s="156">
        <f t="shared" si="81"/>
        <v>0</v>
      </c>
      <c r="BD33" s="156">
        <f t="shared" si="82"/>
        <v>0</v>
      </c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</row>
    <row r="34" spans="1:68" s="41" customFormat="1" ht="13.5" customHeight="1" x14ac:dyDescent="0.25">
      <c r="A34" s="9">
        <f t="shared" si="57"/>
        <v>1</v>
      </c>
      <c r="B34" s="9">
        <f t="shared" si="83"/>
        <v>0</v>
      </c>
      <c r="C34" s="57">
        <v>8</v>
      </c>
      <c r="D34" s="343" t="s">
        <v>123</v>
      </c>
      <c r="E34" s="88">
        <f t="shared" si="58"/>
        <v>5</v>
      </c>
      <c r="F34" s="89">
        <f t="shared" si="59"/>
        <v>4.8779819875776393</v>
      </c>
      <c r="G34" s="90">
        <v>5</v>
      </c>
      <c r="H34" s="91">
        <v>5</v>
      </c>
      <c r="I34" s="93">
        <v>5</v>
      </c>
      <c r="J34" s="90">
        <v>4.4000000000000004</v>
      </c>
      <c r="K34" s="91">
        <v>5</v>
      </c>
      <c r="L34" s="93">
        <f t="shared" si="84"/>
        <v>4.8900000000000006</v>
      </c>
      <c r="M34" s="89">
        <f t="shared" si="60"/>
        <v>4.8448198757763974</v>
      </c>
      <c r="N34" s="98">
        <v>5</v>
      </c>
      <c r="O34" s="63">
        <v>5</v>
      </c>
      <c r="P34" s="91">
        <f t="shared" ref="P34:P41" si="86">2+U34*3.4/25</f>
        <v>4.992</v>
      </c>
      <c r="Q34" s="91">
        <f t="shared" si="62"/>
        <v>5</v>
      </c>
      <c r="R34" s="157">
        <f t="shared" ref="R34:R41" si="87">2+3.4*(W34+X34)/23</f>
        <v>3.9217391304347826</v>
      </c>
      <c r="S34" s="95">
        <v>25.5</v>
      </c>
      <c r="T34" s="95"/>
      <c r="U34" s="63">
        <v>22</v>
      </c>
      <c r="V34" s="63"/>
      <c r="W34" s="63">
        <v>1</v>
      </c>
      <c r="X34" s="63">
        <v>12</v>
      </c>
      <c r="Y34" s="97"/>
      <c r="Z34" s="94"/>
      <c r="AA34" s="98"/>
      <c r="AB34" s="63">
        <f t="shared" ref="AB34:AB41" si="88">AS34</f>
        <v>0</v>
      </c>
      <c r="AC34" s="99"/>
      <c r="AD34" s="97">
        <f t="shared" si="23"/>
        <v>30</v>
      </c>
      <c r="AE34" s="56"/>
      <c r="AF34" s="97">
        <f t="shared" ref="AF34:AF43" si="89">SUM(AG34:AN34)</f>
        <v>0</v>
      </c>
      <c r="AG34" s="58">
        <f t="shared" si="65"/>
        <v>0</v>
      </c>
      <c r="AH34" s="59">
        <f t="shared" si="66"/>
        <v>0</v>
      </c>
      <c r="AI34" s="59">
        <f t="shared" si="67"/>
        <v>0</v>
      </c>
      <c r="AJ34" s="59">
        <f t="shared" si="68"/>
        <v>0</v>
      </c>
      <c r="AK34" s="59">
        <f t="shared" si="69"/>
        <v>0</v>
      </c>
      <c r="AL34" s="59">
        <f t="shared" si="70"/>
        <v>0</v>
      </c>
      <c r="AM34" s="60">
        <f t="shared" si="71"/>
        <v>0</v>
      </c>
      <c r="AN34" s="59">
        <f t="shared" si="72"/>
        <v>0</v>
      </c>
      <c r="AO34" s="61">
        <f t="shared" ref="AO34:AO43" si="90">SUM(AM34:AN34)</f>
        <v>0</v>
      </c>
      <c r="AP34" s="62">
        <f t="shared" ref="AP34:AP43" si="91">SUM(AG34:AI34)</f>
        <v>0</v>
      </c>
      <c r="AQ34" s="59">
        <f t="shared" ref="AQ34:AQ43" si="92">SUM(AJ34:AL34)</f>
        <v>0</v>
      </c>
      <c r="AR34" s="62">
        <f t="shared" ref="AR34:AR43" si="93">SUM(AP34:AQ34)</f>
        <v>0</v>
      </c>
      <c r="AS34" s="62">
        <f t="shared" ref="AS34:AS43" si="94">SUM(AO34:AQ34)</f>
        <v>0</v>
      </c>
      <c r="AT34" s="63">
        <f t="shared" si="55"/>
        <v>0</v>
      </c>
      <c r="AU34" s="63">
        <f t="shared" si="56"/>
        <v>0</v>
      </c>
      <c r="AV34" s="63">
        <f t="shared" si="75"/>
        <v>0</v>
      </c>
      <c r="AW34" s="64">
        <f t="shared" si="76"/>
        <v>5</v>
      </c>
      <c r="AX34" s="64">
        <f t="shared" si="77"/>
        <v>4.7633333333333336</v>
      </c>
      <c r="AY34" s="65">
        <f t="shared" si="78"/>
        <v>5</v>
      </c>
      <c r="AZ34" s="158"/>
      <c r="BA34" s="63">
        <f t="shared" si="79"/>
        <v>1</v>
      </c>
      <c r="BB34" s="156">
        <f t="shared" si="80"/>
        <v>0</v>
      </c>
      <c r="BC34" s="156">
        <f t="shared" si="81"/>
        <v>0</v>
      </c>
      <c r="BD34" s="156">
        <f t="shared" si="82"/>
        <v>0</v>
      </c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</row>
    <row r="35" spans="1:68" s="9" customFormat="1" ht="13.5" customHeight="1" x14ac:dyDescent="0.25">
      <c r="A35" s="9">
        <f t="shared" si="57"/>
        <v>50</v>
      </c>
      <c r="B35" s="9">
        <f t="shared" si="83"/>
        <v>1</v>
      </c>
      <c r="C35" s="80">
        <v>9</v>
      </c>
      <c r="D35" s="233" t="s">
        <v>124</v>
      </c>
      <c r="E35" s="68">
        <f t="shared" si="58"/>
        <v>3</v>
      </c>
      <c r="F35" s="69">
        <f t="shared" si="59"/>
        <v>4.1711107660455484</v>
      </c>
      <c r="G35" s="70">
        <v>5</v>
      </c>
      <c r="H35" s="71">
        <v>5</v>
      </c>
      <c r="I35" s="73">
        <v>5</v>
      </c>
      <c r="J35" s="352">
        <v>2</v>
      </c>
      <c r="K35" s="71">
        <v>4.4000000000000004</v>
      </c>
      <c r="L35" s="73">
        <f t="shared" si="84"/>
        <v>3.7566666666666668</v>
      </c>
      <c r="M35" s="69">
        <f t="shared" si="60"/>
        <v>3.9761076604554866</v>
      </c>
      <c r="N35" s="468">
        <v>3</v>
      </c>
      <c r="O35" s="39">
        <v>5</v>
      </c>
      <c r="P35" s="71">
        <f t="shared" si="86"/>
        <v>4.04</v>
      </c>
      <c r="Q35" s="71">
        <f t="shared" si="62"/>
        <v>4.166666666666667</v>
      </c>
      <c r="R35" s="161">
        <f t="shared" si="87"/>
        <v>3.6260869565217391</v>
      </c>
      <c r="S35" s="75">
        <v>15.5</v>
      </c>
      <c r="T35" s="75"/>
      <c r="U35" s="39">
        <v>15</v>
      </c>
      <c r="V35" s="39">
        <v>5</v>
      </c>
      <c r="W35" s="39"/>
      <c r="X35" s="39">
        <v>11</v>
      </c>
      <c r="Y35" s="77"/>
      <c r="Z35" s="74"/>
      <c r="AA35" s="468"/>
      <c r="AB35" s="39">
        <f t="shared" si="88"/>
        <v>1</v>
      </c>
      <c r="AC35" s="78"/>
      <c r="AD35" s="77">
        <f t="shared" si="23"/>
        <v>30</v>
      </c>
      <c r="AE35" s="79"/>
      <c r="AF35" s="77">
        <f t="shared" si="89"/>
        <v>1</v>
      </c>
      <c r="AG35" s="81">
        <f t="shared" si="65"/>
        <v>0</v>
      </c>
      <c r="AH35" s="82">
        <f t="shared" si="66"/>
        <v>0</v>
      </c>
      <c r="AI35" s="82">
        <f t="shared" si="67"/>
        <v>0</v>
      </c>
      <c r="AJ35" s="82">
        <f t="shared" si="68"/>
        <v>1</v>
      </c>
      <c r="AK35" s="82">
        <f t="shared" si="69"/>
        <v>0</v>
      </c>
      <c r="AL35" s="82">
        <f t="shared" si="70"/>
        <v>0</v>
      </c>
      <c r="AM35" s="83">
        <f t="shared" si="71"/>
        <v>0</v>
      </c>
      <c r="AN35" s="82">
        <f t="shared" si="72"/>
        <v>0</v>
      </c>
      <c r="AO35" s="84">
        <f t="shared" si="90"/>
        <v>0</v>
      </c>
      <c r="AP35" s="85">
        <f t="shared" si="91"/>
        <v>0</v>
      </c>
      <c r="AQ35" s="82">
        <f t="shared" si="92"/>
        <v>1</v>
      </c>
      <c r="AR35" s="85">
        <f t="shared" si="93"/>
        <v>1</v>
      </c>
      <c r="AS35" s="85">
        <f t="shared" si="94"/>
        <v>1</v>
      </c>
      <c r="AT35" s="39">
        <f t="shared" si="55"/>
        <v>0</v>
      </c>
      <c r="AU35" s="39">
        <f t="shared" si="56"/>
        <v>0</v>
      </c>
      <c r="AV35" s="39">
        <f t="shared" si="75"/>
        <v>0</v>
      </c>
      <c r="AW35" s="64">
        <f t="shared" si="76"/>
        <v>5</v>
      </c>
      <c r="AX35" s="64">
        <f t="shared" si="77"/>
        <v>3.3855555555555554</v>
      </c>
      <c r="AY35" s="65">
        <f t="shared" si="78"/>
        <v>4</v>
      </c>
      <c r="AZ35" s="162"/>
      <c r="BA35" s="63">
        <f t="shared" si="79"/>
        <v>0</v>
      </c>
      <c r="BB35" s="156">
        <f t="shared" si="80"/>
        <v>0</v>
      </c>
      <c r="BC35" s="156">
        <f t="shared" si="81"/>
        <v>1</v>
      </c>
      <c r="BD35" s="156">
        <f t="shared" si="82"/>
        <v>0</v>
      </c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</row>
    <row r="36" spans="1:68" s="41" customFormat="1" ht="13.5" customHeight="1" x14ac:dyDescent="0.25">
      <c r="A36" s="9">
        <f t="shared" si="57"/>
        <v>13</v>
      </c>
      <c r="B36" s="9">
        <f t="shared" si="83"/>
        <v>0</v>
      </c>
      <c r="C36" s="57">
        <v>10</v>
      </c>
      <c r="D36" s="343" t="s">
        <v>125</v>
      </c>
      <c r="E36" s="88">
        <f t="shared" si="58"/>
        <v>5</v>
      </c>
      <c r="F36" s="89">
        <f t="shared" si="59"/>
        <v>4.7146463768115945</v>
      </c>
      <c r="G36" s="90">
        <v>5</v>
      </c>
      <c r="H36" s="91">
        <v>5</v>
      </c>
      <c r="I36" s="93">
        <v>5</v>
      </c>
      <c r="J36" s="90">
        <v>5</v>
      </c>
      <c r="K36" s="91">
        <v>5</v>
      </c>
      <c r="L36" s="93">
        <f t="shared" si="84"/>
        <v>3.4733333333333332</v>
      </c>
      <c r="M36" s="89">
        <f t="shared" si="60"/>
        <v>4.4364637681159413</v>
      </c>
      <c r="N36" s="98">
        <v>4</v>
      </c>
      <c r="O36" s="63">
        <v>5</v>
      </c>
      <c r="P36" s="91">
        <f t="shared" si="86"/>
        <v>4.4480000000000004</v>
      </c>
      <c r="Q36" s="91">
        <f t="shared" si="62"/>
        <v>4.833333333333333</v>
      </c>
      <c r="R36" s="157">
        <f t="shared" si="87"/>
        <v>3.7739130434782608</v>
      </c>
      <c r="S36" s="95">
        <v>13</v>
      </c>
      <c r="T36" s="95"/>
      <c r="U36" s="63">
        <v>18</v>
      </c>
      <c r="V36" s="63">
        <v>1</v>
      </c>
      <c r="W36" s="63"/>
      <c r="X36" s="63">
        <v>12</v>
      </c>
      <c r="Y36" s="97"/>
      <c r="Z36" s="94"/>
      <c r="AA36" s="98"/>
      <c r="AB36" s="63">
        <f t="shared" si="88"/>
        <v>0</v>
      </c>
      <c r="AC36" s="99"/>
      <c r="AD36" s="97">
        <f t="shared" si="23"/>
        <v>30</v>
      </c>
      <c r="AE36" s="56"/>
      <c r="AF36" s="97">
        <f t="shared" si="89"/>
        <v>0</v>
      </c>
      <c r="AG36" s="58">
        <f t="shared" si="65"/>
        <v>0</v>
      </c>
      <c r="AH36" s="59">
        <f t="shared" si="66"/>
        <v>0</v>
      </c>
      <c r="AI36" s="59">
        <f t="shared" si="67"/>
        <v>0</v>
      </c>
      <c r="AJ36" s="59">
        <f t="shared" si="68"/>
        <v>0</v>
      </c>
      <c r="AK36" s="59">
        <f t="shared" si="69"/>
        <v>0</v>
      </c>
      <c r="AL36" s="59">
        <f t="shared" si="70"/>
        <v>0</v>
      </c>
      <c r="AM36" s="60">
        <f t="shared" si="71"/>
        <v>0</v>
      </c>
      <c r="AN36" s="59">
        <f t="shared" si="72"/>
        <v>0</v>
      </c>
      <c r="AO36" s="61">
        <f t="shared" si="90"/>
        <v>0</v>
      </c>
      <c r="AP36" s="62">
        <f t="shared" si="91"/>
        <v>0</v>
      </c>
      <c r="AQ36" s="59">
        <f t="shared" si="92"/>
        <v>0</v>
      </c>
      <c r="AR36" s="62">
        <f t="shared" si="93"/>
        <v>0</v>
      </c>
      <c r="AS36" s="62">
        <f t="shared" si="94"/>
        <v>0</v>
      </c>
      <c r="AT36" s="63">
        <f t="shared" si="55"/>
        <v>0</v>
      </c>
      <c r="AU36" s="63">
        <f t="shared" si="56"/>
        <v>0</v>
      </c>
      <c r="AV36" s="63">
        <f t="shared" si="75"/>
        <v>0</v>
      </c>
      <c r="AW36" s="64">
        <f t="shared" si="76"/>
        <v>5</v>
      </c>
      <c r="AX36" s="64">
        <f t="shared" si="77"/>
        <v>4.4911111111111106</v>
      </c>
      <c r="AY36" s="65">
        <f t="shared" si="78"/>
        <v>4.5</v>
      </c>
      <c r="AZ36" s="158"/>
      <c r="BA36" s="63">
        <f t="shared" si="79"/>
        <v>1</v>
      </c>
      <c r="BB36" s="156">
        <f t="shared" si="80"/>
        <v>0</v>
      </c>
      <c r="BC36" s="156">
        <f t="shared" si="81"/>
        <v>0</v>
      </c>
      <c r="BD36" s="156">
        <f t="shared" si="82"/>
        <v>0</v>
      </c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</row>
    <row r="37" spans="1:68" s="9" customFormat="1" ht="13.5" customHeight="1" x14ac:dyDescent="0.25">
      <c r="A37" s="9">
        <f t="shared" si="57"/>
        <v>69</v>
      </c>
      <c r="B37" s="9">
        <f t="shared" si="83"/>
        <v>1</v>
      </c>
      <c r="C37" s="80">
        <v>11</v>
      </c>
      <c r="D37" s="233" t="s">
        <v>126</v>
      </c>
      <c r="E37" s="68">
        <f t="shared" si="58"/>
        <v>3</v>
      </c>
      <c r="F37" s="69">
        <f t="shared" si="59"/>
        <v>3.6291320910973086</v>
      </c>
      <c r="G37" s="70">
        <v>4</v>
      </c>
      <c r="H37" s="71">
        <v>4.8</v>
      </c>
      <c r="I37" s="73">
        <v>4</v>
      </c>
      <c r="J37" s="70">
        <v>3.4</v>
      </c>
      <c r="K37" s="373">
        <v>2</v>
      </c>
      <c r="L37" s="73">
        <f t="shared" si="84"/>
        <v>2.9066666666666667</v>
      </c>
      <c r="M37" s="69">
        <f t="shared" si="60"/>
        <v>4.6313209109730851</v>
      </c>
      <c r="N37" s="468">
        <v>5</v>
      </c>
      <c r="O37" s="39">
        <v>5</v>
      </c>
      <c r="P37" s="71">
        <f t="shared" si="86"/>
        <v>4.3119999999999994</v>
      </c>
      <c r="Q37" s="71">
        <f t="shared" si="62"/>
        <v>4.333333333333333</v>
      </c>
      <c r="R37" s="161">
        <f t="shared" si="87"/>
        <v>3.7739130434782608</v>
      </c>
      <c r="S37" s="75">
        <v>8</v>
      </c>
      <c r="T37" s="75"/>
      <c r="U37" s="39">
        <v>17</v>
      </c>
      <c r="V37" s="39">
        <v>4</v>
      </c>
      <c r="W37" s="39"/>
      <c r="X37" s="39">
        <v>12</v>
      </c>
      <c r="Y37" s="77"/>
      <c r="Z37" s="74"/>
      <c r="AA37" s="468"/>
      <c r="AB37" s="39">
        <f t="shared" si="88"/>
        <v>1</v>
      </c>
      <c r="AC37" s="78"/>
      <c r="AD37" s="77">
        <f t="shared" si="23"/>
        <v>30</v>
      </c>
      <c r="AE37" s="79"/>
      <c r="AF37" s="77">
        <f t="shared" si="89"/>
        <v>1</v>
      </c>
      <c r="AG37" s="81">
        <f t="shared" si="65"/>
        <v>0</v>
      </c>
      <c r="AH37" s="82">
        <f t="shared" si="66"/>
        <v>0</v>
      </c>
      <c r="AI37" s="82">
        <f t="shared" si="67"/>
        <v>0</v>
      </c>
      <c r="AJ37" s="82">
        <f t="shared" si="68"/>
        <v>0</v>
      </c>
      <c r="AK37" s="82">
        <f t="shared" si="69"/>
        <v>1</v>
      </c>
      <c r="AL37" s="82">
        <f t="shared" si="70"/>
        <v>0</v>
      </c>
      <c r="AM37" s="83">
        <f t="shared" si="71"/>
        <v>0</v>
      </c>
      <c r="AN37" s="82">
        <f t="shared" si="72"/>
        <v>0</v>
      </c>
      <c r="AO37" s="84">
        <f t="shared" si="90"/>
        <v>0</v>
      </c>
      <c r="AP37" s="85">
        <f t="shared" si="91"/>
        <v>0</v>
      </c>
      <c r="AQ37" s="82">
        <f t="shared" si="92"/>
        <v>1</v>
      </c>
      <c r="AR37" s="85">
        <f t="shared" si="93"/>
        <v>1</v>
      </c>
      <c r="AS37" s="85">
        <f t="shared" si="94"/>
        <v>1</v>
      </c>
      <c r="AT37" s="39">
        <f t="shared" si="55"/>
        <v>0</v>
      </c>
      <c r="AU37" s="39">
        <f t="shared" si="56"/>
        <v>0</v>
      </c>
      <c r="AV37" s="39">
        <f t="shared" si="75"/>
        <v>0</v>
      </c>
      <c r="AW37" s="64">
        <f t="shared" si="76"/>
        <v>4.2666666666666666</v>
      </c>
      <c r="AX37" s="64">
        <f t="shared" si="77"/>
        <v>2.7688888888888887</v>
      </c>
      <c r="AY37" s="65">
        <f t="shared" si="78"/>
        <v>5</v>
      </c>
      <c r="AZ37" s="162"/>
      <c r="BA37" s="63">
        <f t="shared" si="79"/>
        <v>0</v>
      </c>
      <c r="BB37" s="156">
        <f t="shared" si="80"/>
        <v>0</v>
      </c>
      <c r="BC37" s="156">
        <f t="shared" si="81"/>
        <v>1</v>
      </c>
      <c r="BD37" s="156">
        <f t="shared" si="82"/>
        <v>0</v>
      </c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</row>
    <row r="38" spans="1:68" s="41" customFormat="1" ht="13.5" customHeight="1" x14ac:dyDescent="0.25">
      <c r="A38" s="9">
        <f t="shared" si="57"/>
        <v>23</v>
      </c>
      <c r="B38" s="9">
        <f t="shared" si="83"/>
        <v>0</v>
      </c>
      <c r="C38" s="57">
        <v>12</v>
      </c>
      <c r="D38" s="343" t="s">
        <v>127</v>
      </c>
      <c r="E38" s="88">
        <f t="shared" si="58"/>
        <v>5</v>
      </c>
      <c r="F38" s="89">
        <f t="shared" si="59"/>
        <v>4.6097846790890262</v>
      </c>
      <c r="G38" s="90">
        <v>5</v>
      </c>
      <c r="H38" s="91">
        <v>5</v>
      </c>
      <c r="I38" s="93">
        <v>5</v>
      </c>
      <c r="J38" s="90">
        <v>5</v>
      </c>
      <c r="K38" s="91">
        <v>3.4</v>
      </c>
      <c r="L38" s="350">
        <f t="shared" si="84"/>
        <v>4.2666666666666666</v>
      </c>
      <c r="M38" s="89">
        <f t="shared" si="60"/>
        <v>4.5978467908902685</v>
      </c>
      <c r="N38" s="98">
        <v>5</v>
      </c>
      <c r="O38" s="63">
        <v>5</v>
      </c>
      <c r="P38" s="91">
        <f t="shared" si="86"/>
        <v>4.04</v>
      </c>
      <c r="Q38" s="91">
        <f t="shared" si="62"/>
        <v>4.666666666666667</v>
      </c>
      <c r="R38" s="157">
        <f t="shared" si="87"/>
        <v>3.4782608695652173</v>
      </c>
      <c r="S38" s="95">
        <v>20</v>
      </c>
      <c r="T38" s="95"/>
      <c r="U38" s="63">
        <v>15</v>
      </c>
      <c r="V38" s="63">
        <v>2</v>
      </c>
      <c r="W38" s="63"/>
      <c r="X38" s="63">
        <v>10</v>
      </c>
      <c r="Y38" s="97"/>
      <c r="Z38" s="94"/>
      <c r="AA38" s="98"/>
      <c r="AB38" s="63">
        <f t="shared" si="88"/>
        <v>0</v>
      </c>
      <c r="AC38" s="99"/>
      <c r="AD38" s="97">
        <f t="shared" si="23"/>
        <v>30</v>
      </c>
      <c r="AE38" s="56"/>
      <c r="AF38" s="97">
        <f t="shared" si="89"/>
        <v>0</v>
      </c>
      <c r="AG38" s="58">
        <f t="shared" si="65"/>
        <v>0</v>
      </c>
      <c r="AH38" s="59">
        <f t="shared" si="66"/>
        <v>0</v>
      </c>
      <c r="AI38" s="59">
        <f t="shared" si="67"/>
        <v>0</v>
      </c>
      <c r="AJ38" s="59">
        <f t="shared" si="68"/>
        <v>0</v>
      </c>
      <c r="AK38" s="59">
        <f t="shared" si="69"/>
        <v>0</v>
      </c>
      <c r="AL38" s="59">
        <f t="shared" si="70"/>
        <v>0</v>
      </c>
      <c r="AM38" s="60">
        <f t="shared" si="71"/>
        <v>0</v>
      </c>
      <c r="AN38" s="59">
        <f t="shared" si="72"/>
        <v>0</v>
      </c>
      <c r="AO38" s="61">
        <f t="shared" si="90"/>
        <v>0</v>
      </c>
      <c r="AP38" s="62">
        <f t="shared" si="91"/>
        <v>0</v>
      </c>
      <c r="AQ38" s="59">
        <f t="shared" si="92"/>
        <v>0</v>
      </c>
      <c r="AR38" s="62">
        <f t="shared" si="93"/>
        <v>0</v>
      </c>
      <c r="AS38" s="62">
        <f t="shared" si="94"/>
        <v>0</v>
      </c>
      <c r="AT38" s="63">
        <f t="shared" si="55"/>
        <v>0</v>
      </c>
      <c r="AU38" s="63">
        <f t="shared" si="56"/>
        <v>0</v>
      </c>
      <c r="AV38" s="63">
        <f t="shared" si="75"/>
        <v>0</v>
      </c>
      <c r="AW38" s="64">
        <f t="shared" si="76"/>
        <v>5</v>
      </c>
      <c r="AX38" s="64">
        <f t="shared" si="77"/>
        <v>4.2222222222222223</v>
      </c>
      <c r="AY38" s="65">
        <f t="shared" si="78"/>
        <v>5</v>
      </c>
      <c r="AZ38" s="158"/>
      <c r="BA38" s="63">
        <f t="shared" si="79"/>
        <v>1</v>
      </c>
      <c r="BB38" s="156">
        <f t="shared" si="80"/>
        <v>0</v>
      </c>
      <c r="BC38" s="156">
        <f t="shared" si="81"/>
        <v>0</v>
      </c>
      <c r="BD38" s="156">
        <f t="shared" si="82"/>
        <v>0</v>
      </c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</row>
    <row r="39" spans="1:68" s="9" customFormat="1" ht="13.5" customHeight="1" thickBot="1" x14ac:dyDescent="0.3">
      <c r="A39" s="9">
        <f t="shared" si="57"/>
        <v>27</v>
      </c>
      <c r="B39" s="9">
        <f t="shared" si="83"/>
        <v>0</v>
      </c>
      <c r="C39" s="80">
        <v>13</v>
      </c>
      <c r="D39" s="376" t="s">
        <v>128</v>
      </c>
      <c r="E39" s="68">
        <f t="shared" si="58"/>
        <v>5</v>
      </c>
      <c r="F39" s="69">
        <f t="shared" si="59"/>
        <v>4.5361674948240163</v>
      </c>
      <c r="G39" s="70">
        <v>5</v>
      </c>
      <c r="H39" s="71">
        <v>5</v>
      </c>
      <c r="I39" s="446">
        <v>5</v>
      </c>
      <c r="J39" s="218">
        <v>5</v>
      </c>
      <c r="K39" s="445">
        <v>4</v>
      </c>
      <c r="L39" s="446">
        <f t="shared" si="84"/>
        <v>3.0766666666666667</v>
      </c>
      <c r="M39" s="69">
        <f t="shared" si="60"/>
        <v>4.7466749482401651</v>
      </c>
      <c r="N39" s="450">
        <v>5</v>
      </c>
      <c r="O39" s="156">
        <v>5</v>
      </c>
      <c r="P39" s="71">
        <f t="shared" si="86"/>
        <v>4.1760000000000002</v>
      </c>
      <c r="Q39" s="71">
        <f t="shared" si="62"/>
        <v>4.833333333333333</v>
      </c>
      <c r="R39" s="161">
        <f t="shared" si="87"/>
        <v>4.2173913043478262</v>
      </c>
      <c r="S39" s="75">
        <v>9.5</v>
      </c>
      <c r="T39" s="75"/>
      <c r="U39" s="39">
        <v>16</v>
      </c>
      <c r="V39" s="39">
        <v>1</v>
      </c>
      <c r="W39" s="39">
        <v>3</v>
      </c>
      <c r="X39" s="39">
        <v>12</v>
      </c>
      <c r="Y39" s="77"/>
      <c r="Z39" s="74"/>
      <c r="AA39" s="468"/>
      <c r="AB39" s="39">
        <f t="shared" si="88"/>
        <v>0</v>
      </c>
      <c r="AC39" s="78"/>
      <c r="AD39" s="77">
        <f t="shared" si="23"/>
        <v>30</v>
      </c>
      <c r="AE39" s="79"/>
      <c r="AF39" s="77">
        <f t="shared" si="89"/>
        <v>0</v>
      </c>
      <c r="AG39" s="81">
        <f t="shared" si="65"/>
        <v>0</v>
      </c>
      <c r="AH39" s="82">
        <f t="shared" si="66"/>
        <v>0</v>
      </c>
      <c r="AI39" s="82">
        <f t="shared" si="67"/>
        <v>0</v>
      </c>
      <c r="AJ39" s="82">
        <f t="shared" si="68"/>
        <v>0</v>
      </c>
      <c r="AK39" s="82">
        <f t="shared" si="69"/>
        <v>0</v>
      </c>
      <c r="AL39" s="82">
        <f t="shared" si="70"/>
        <v>0</v>
      </c>
      <c r="AM39" s="83">
        <f t="shared" si="71"/>
        <v>0</v>
      </c>
      <c r="AN39" s="82">
        <f t="shared" si="72"/>
        <v>0</v>
      </c>
      <c r="AO39" s="84">
        <f t="shared" si="90"/>
        <v>0</v>
      </c>
      <c r="AP39" s="85">
        <f t="shared" si="91"/>
        <v>0</v>
      </c>
      <c r="AQ39" s="82">
        <f t="shared" si="92"/>
        <v>0</v>
      </c>
      <c r="AR39" s="85">
        <f t="shared" si="93"/>
        <v>0</v>
      </c>
      <c r="AS39" s="85">
        <f t="shared" si="94"/>
        <v>0</v>
      </c>
      <c r="AT39" s="39">
        <f t="shared" si="55"/>
        <v>0</v>
      </c>
      <c r="AU39" s="39">
        <f t="shared" si="56"/>
        <v>0</v>
      </c>
      <c r="AV39" s="39">
        <f t="shared" si="75"/>
        <v>0</v>
      </c>
      <c r="AW39" s="64">
        <f t="shared" si="76"/>
        <v>5</v>
      </c>
      <c r="AX39" s="64">
        <f t="shared" si="77"/>
        <v>4.0255555555555551</v>
      </c>
      <c r="AY39" s="65">
        <f t="shared" si="78"/>
        <v>5</v>
      </c>
      <c r="AZ39" s="162"/>
      <c r="BA39" s="63">
        <f t="shared" si="79"/>
        <v>1</v>
      </c>
      <c r="BB39" s="156">
        <f t="shared" si="80"/>
        <v>0</v>
      </c>
      <c r="BC39" s="156">
        <f t="shared" si="81"/>
        <v>0</v>
      </c>
      <c r="BD39" s="156">
        <f t="shared" si="82"/>
        <v>0</v>
      </c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</row>
    <row r="40" spans="1:68" s="41" customFormat="1" ht="13.5" customHeight="1" thickBot="1" x14ac:dyDescent="0.3">
      <c r="A40" s="9">
        <f t="shared" si="57"/>
        <v>75</v>
      </c>
      <c r="B40" s="9">
        <f t="shared" si="83"/>
        <v>5</v>
      </c>
      <c r="C40" s="459">
        <v>14</v>
      </c>
      <c r="D40" s="232" t="s">
        <v>129</v>
      </c>
      <c r="E40" s="88">
        <f t="shared" si="58"/>
        <v>2</v>
      </c>
      <c r="F40" s="89">
        <f t="shared" si="59"/>
        <v>3.3256285714285716</v>
      </c>
      <c r="G40" s="90">
        <v>5</v>
      </c>
      <c r="H40" s="93">
        <v>4.5</v>
      </c>
      <c r="I40" s="454">
        <v>5</v>
      </c>
      <c r="J40" s="447">
        <v>2</v>
      </c>
      <c r="K40" s="448">
        <v>2</v>
      </c>
      <c r="L40" s="449">
        <f t="shared" si="84"/>
        <v>2</v>
      </c>
      <c r="M40" s="89">
        <f t="shared" si="60"/>
        <v>2.5062857142857142</v>
      </c>
      <c r="N40" s="452">
        <v>2</v>
      </c>
      <c r="O40" s="453">
        <v>2</v>
      </c>
      <c r="P40" s="95">
        <f t="shared" si="86"/>
        <v>2.544</v>
      </c>
      <c r="Q40" s="91">
        <f t="shared" si="62"/>
        <v>5</v>
      </c>
      <c r="R40" s="157">
        <f t="shared" si="87"/>
        <v>2</v>
      </c>
      <c r="S40" s="95"/>
      <c r="T40" s="95"/>
      <c r="U40" s="63">
        <v>4</v>
      </c>
      <c r="V40" s="63"/>
      <c r="W40" s="63"/>
      <c r="X40" s="63"/>
      <c r="Y40" s="97"/>
      <c r="Z40" s="94"/>
      <c r="AA40" s="98"/>
      <c r="AB40" s="63">
        <f t="shared" si="88"/>
        <v>5</v>
      </c>
      <c r="AC40" s="99"/>
      <c r="AD40" s="97">
        <f t="shared" si="23"/>
        <v>30</v>
      </c>
      <c r="AE40" s="56"/>
      <c r="AF40" s="97">
        <f t="shared" si="89"/>
        <v>5</v>
      </c>
      <c r="AG40" s="58">
        <f t="shared" si="65"/>
        <v>0</v>
      </c>
      <c r="AH40" s="59">
        <f t="shared" si="66"/>
        <v>0</v>
      </c>
      <c r="AI40" s="59">
        <f t="shared" si="67"/>
        <v>0</v>
      </c>
      <c r="AJ40" s="59">
        <f t="shared" si="68"/>
        <v>1</v>
      </c>
      <c r="AK40" s="59">
        <f t="shared" si="69"/>
        <v>1</v>
      </c>
      <c r="AL40" s="59">
        <f t="shared" si="70"/>
        <v>1</v>
      </c>
      <c r="AM40" s="60">
        <f t="shared" si="71"/>
        <v>1</v>
      </c>
      <c r="AN40" s="59">
        <f t="shared" si="72"/>
        <v>1</v>
      </c>
      <c r="AO40" s="61">
        <f t="shared" si="90"/>
        <v>2</v>
      </c>
      <c r="AP40" s="62">
        <f t="shared" si="91"/>
        <v>0</v>
      </c>
      <c r="AQ40" s="59">
        <f t="shared" si="92"/>
        <v>3</v>
      </c>
      <c r="AR40" s="62">
        <f t="shared" si="93"/>
        <v>3</v>
      </c>
      <c r="AS40" s="62">
        <f t="shared" si="94"/>
        <v>5</v>
      </c>
      <c r="AT40" s="63">
        <f t="shared" si="55"/>
        <v>0</v>
      </c>
      <c r="AU40" s="63">
        <f t="shared" si="56"/>
        <v>0</v>
      </c>
      <c r="AV40" s="63">
        <f t="shared" si="75"/>
        <v>0</v>
      </c>
      <c r="AW40" s="64">
        <f t="shared" si="76"/>
        <v>4.833333333333333</v>
      </c>
      <c r="AX40" s="64">
        <f t="shared" si="77"/>
        <v>2</v>
      </c>
      <c r="AY40" s="65">
        <f t="shared" si="78"/>
        <v>2</v>
      </c>
      <c r="AZ40" s="158"/>
      <c r="BA40" s="63">
        <f t="shared" si="79"/>
        <v>0</v>
      </c>
      <c r="BB40" s="156">
        <f t="shared" si="80"/>
        <v>0</v>
      </c>
      <c r="BC40" s="156">
        <f t="shared" si="81"/>
        <v>0</v>
      </c>
      <c r="BD40" s="156">
        <f t="shared" si="82"/>
        <v>1</v>
      </c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</row>
    <row r="41" spans="1:68" s="9" customFormat="1" ht="13.5" customHeight="1" thickBot="1" x14ac:dyDescent="0.3">
      <c r="A41" s="9">
        <f t="shared" si="57"/>
        <v>57</v>
      </c>
      <c r="B41" s="9">
        <f t="shared" si="83"/>
        <v>1</v>
      </c>
      <c r="C41" s="80">
        <v>15</v>
      </c>
      <c r="D41" s="233" t="s">
        <v>130</v>
      </c>
      <c r="E41" s="68">
        <f t="shared" si="58"/>
        <v>3</v>
      </c>
      <c r="F41" s="69">
        <f t="shared" si="59"/>
        <v>4.0699178053830227</v>
      </c>
      <c r="G41" s="70">
        <v>5</v>
      </c>
      <c r="H41" s="71">
        <v>4.5</v>
      </c>
      <c r="I41" s="181">
        <v>5</v>
      </c>
      <c r="J41" s="180">
        <v>2.7</v>
      </c>
      <c r="K41" s="86">
        <v>4.4000000000000004</v>
      </c>
      <c r="L41" s="181">
        <f t="shared" si="84"/>
        <v>2.5099999999999998</v>
      </c>
      <c r="M41" s="69">
        <f t="shared" si="60"/>
        <v>4.5341780538302272</v>
      </c>
      <c r="N41" s="451">
        <v>5</v>
      </c>
      <c r="O41" s="151">
        <v>5</v>
      </c>
      <c r="P41" s="71">
        <f t="shared" si="86"/>
        <v>3.6319999999999997</v>
      </c>
      <c r="Q41" s="71">
        <f t="shared" si="62"/>
        <v>4.333333333333333</v>
      </c>
      <c r="R41" s="161">
        <f t="shared" si="87"/>
        <v>3.7739130434782608</v>
      </c>
      <c r="S41" s="75">
        <v>4.5</v>
      </c>
      <c r="T41" s="75"/>
      <c r="U41" s="39">
        <v>12</v>
      </c>
      <c r="V41" s="39">
        <v>4</v>
      </c>
      <c r="W41" s="39">
        <v>1</v>
      </c>
      <c r="X41" s="39">
        <v>11</v>
      </c>
      <c r="Y41" s="77"/>
      <c r="Z41" s="74"/>
      <c r="AA41" s="468"/>
      <c r="AB41" s="39">
        <f t="shared" si="88"/>
        <v>1</v>
      </c>
      <c r="AC41" s="78"/>
      <c r="AD41" s="77">
        <f t="shared" si="23"/>
        <v>30</v>
      </c>
      <c r="AE41" s="79"/>
      <c r="AF41" s="77">
        <f t="shared" si="89"/>
        <v>1</v>
      </c>
      <c r="AG41" s="81">
        <f t="shared" si="65"/>
        <v>0</v>
      </c>
      <c r="AH41" s="82">
        <f t="shared" si="66"/>
        <v>0</v>
      </c>
      <c r="AI41" s="82">
        <f t="shared" si="67"/>
        <v>0</v>
      </c>
      <c r="AJ41" s="82">
        <f t="shared" si="68"/>
        <v>0</v>
      </c>
      <c r="AK41" s="82">
        <f t="shared" si="69"/>
        <v>0</v>
      </c>
      <c r="AL41" s="82">
        <f t="shared" si="70"/>
        <v>1</v>
      </c>
      <c r="AM41" s="83">
        <f t="shared" si="71"/>
        <v>0</v>
      </c>
      <c r="AN41" s="82">
        <f t="shared" si="72"/>
        <v>0</v>
      </c>
      <c r="AO41" s="84">
        <f t="shared" si="90"/>
        <v>0</v>
      </c>
      <c r="AP41" s="85">
        <f t="shared" si="91"/>
        <v>0</v>
      </c>
      <c r="AQ41" s="82">
        <f t="shared" si="92"/>
        <v>1</v>
      </c>
      <c r="AR41" s="85">
        <f t="shared" si="93"/>
        <v>1</v>
      </c>
      <c r="AS41" s="85">
        <f t="shared" si="94"/>
        <v>1</v>
      </c>
      <c r="AT41" s="39">
        <f t="shared" si="55"/>
        <v>0</v>
      </c>
      <c r="AU41" s="39">
        <f t="shared" si="56"/>
        <v>0</v>
      </c>
      <c r="AV41" s="39">
        <f t="shared" si="75"/>
        <v>0</v>
      </c>
      <c r="AW41" s="64">
        <f t="shared" si="76"/>
        <v>4.833333333333333</v>
      </c>
      <c r="AX41" s="64">
        <f t="shared" si="77"/>
        <v>3.2033333333333331</v>
      </c>
      <c r="AY41" s="65">
        <f t="shared" si="78"/>
        <v>5</v>
      </c>
      <c r="AZ41" s="162"/>
      <c r="BA41" s="63">
        <f t="shared" si="79"/>
        <v>0</v>
      </c>
      <c r="BB41" s="156">
        <f t="shared" si="80"/>
        <v>0</v>
      </c>
      <c r="BC41" s="156">
        <f t="shared" si="81"/>
        <v>1</v>
      </c>
      <c r="BD41" s="156">
        <f t="shared" si="82"/>
        <v>0</v>
      </c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</row>
    <row r="42" spans="1:68" s="41" customFormat="1" ht="13.5" customHeight="1" thickBot="1" x14ac:dyDescent="0.3">
      <c r="A42" s="9"/>
      <c r="B42" s="9">
        <f t="shared" ref="B42" si="95">AR42</f>
        <v>0</v>
      </c>
      <c r="C42" s="57"/>
      <c r="D42" s="434" t="s">
        <v>6</v>
      </c>
      <c r="E42" s="433">
        <f>COUNTIF(E27:E41,"&lt;2,5")</f>
        <v>1</v>
      </c>
      <c r="F42" s="403" t="s">
        <v>96</v>
      </c>
      <c r="G42" s="398">
        <f>COUNTIF(G27:G41,"&lt;2,7")</f>
        <v>0</v>
      </c>
      <c r="H42" s="399">
        <f t="shared" ref="H42:O42" si="96">COUNTIF(H27:H41,"&lt;2,7")</f>
        <v>0</v>
      </c>
      <c r="I42" s="400">
        <f t="shared" si="96"/>
        <v>0</v>
      </c>
      <c r="J42" s="398">
        <f t="shared" si="96"/>
        <v>2</v>
      </c>
      <c r="K42" s="399">
        <f t="shared" si="96"/>
        <v>3</v>
      </c>
      <c r="L42" s="400">
        <f t="shared" si="96"/>
        <v>2</v>
      </c>
      <c r="M42" s="203"/>
      <c r="N42" s="398">
        <f t="shared" si="96"/>
        <v>1</v>
      </c>
      <c r="O42" s="401">
        <f t="shared" si="96"/>
        <v>1</v>
      </c>
      <c r="P42" s="91"/>
      <c r="Q42" s="91"/>
      <c r="R42" s="157"/>
      <c r="S42" s="95"/>
      <c r="T42" s="95"/>
      <c r="U42" s="63"/>
      <c r="V42" s="63"/>
      <c r="W42" s="63"/>
      <c r="X42" s="63"/>
      <c r="Y42" s="97"/>
      <c r="Z42" s="94"/>
      <c r="AA42" s="98"/>
      <c r="AB42" s="63"/>
      <c r="AC42" s="99"/>
      <c r="AD42" s="97"/>
      <c r="AE42" s="56"/>
      <c r="AF42" s="97"/>
      <c r="AG42" s="58"/>
      <c r="AH42" s="59"/>
      <c r="AI42" s="59"/>
      <c r="AJ42" s="59"/>
      <c r="AK42" s="59"/>
      <c r="AL42" s="59"/>
      <c r="AM42" s="60"/>
      <c r="AN42" s="59"/>
      <c r="AO42" s="61"/>
      <c r="AP42" s="62"/>
      <c r="AQ42" s="59"/>
      <c r="AR42" s="62"/>
      <c r="AS42" s="62"/>
      <c r="AT42" s="63"/>
      <c r="AU42" s="63"/>
      <c r="AV42" s="63"/>
      <c r="AW42" s="91"/>
      <c r="AX42" s="64"/>
      <c r="AY42" s="63"/>
      <c r="AZ42" s="158"/>
      <c r="BA42" s="159"/>
      <c r="BB42" s="160"/>
      <c r="BC42" s="160"/>
      <c r="BD42" s="160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</row>
    <row r="43" spans="1:68" s="9" customFormat="1" ht="13.5" customHeight="1" thickBot="1" x14ac:dyDescent="0.3">
      <c r="B43" s="22">
        <f>SUM(A27:A42)/15</f>
        <v>37.466666666666669</v>
      </c>
      <c r="C43" s="80">
        <v>17</v>
      </c>
      <c r="D43" s="255"/>
      <c r="E43" s="240"/>
      <c r="F43" s="250"/>
      <c r="G43" s="243"/>
      <c r="H43" s="242"/>
      <c r="I43" s="463"/>
      <c r="J43" s="384"/>
      <c r="K43" s="523" t="s">
        <v>131</v>
      </c>
      <c r="L43" s="524"/>
      <c r="M43" s="250"/>
      <c r="N43" s="248"/>
      <c r="O43" s="245"/>
      <c r="P43" s="242"/>
      <c r="Q43" s="242"/>
      <c r="R43" s="256"/>
      <c r="S43" s="241"/>
      <c r="T43" s="241"/>
      <c r="U43" s="245"/>
      <c r="V43" s="245"/>
      <c r="W43" s="245"/>
      <c r="X43" s="245"/>
      <c r="Y43" s="247"/>
      <c r="Z43" s="244"/>
      <c r="AA43" s="248"/>
      <c r="AB43" s="245"/>
      <c r="AC43" s="249"/>
      <c r="AD43" s="247">
        <f t="shared" si="23"/>
        <v>0</v>
      </c>
      <c r="AE43" s="79"/>
      <c r="AF43" s="77">
        <f t="shared" si="89"/>
        <v>7</v>
      </c>
      <c r="AG43" s="81">
        <f t="shared" ref="AG43:AL43" si="97">IF(G43&lt;2.6,1,0)</f>
        <v>1</v>
      </c>
      <c r="AH43" s="82">
        <f t="shared" si="97"/>
        <v>1</v>
      </c>
      <c r="AI43" s="82">
        <f t="shared" si="97"/>
        <v>1</v>
      </c>
      <c r="AJ43" s="82">
        <f t="shared" si="97"/>
        <v>1</v>
      </c>
      <c r="AK43" s="82">
        <f t="shared" si="97"/>
        <v>0</v>
      </c>
      <c r="AL43" s="82">
        <f t="shared" si="97"/>
        <v>1</v>
      </c>
      <c r="AM43" s="83">
        <f>IF(N43&lt;2.6,1,0)</f>
        <v>1</v>
      </c>
      <c r="AN43" s="82">
        <f>IF(O43&lt;2.6,1,0)</f>
        <v>1</v>
      </c>
      <c r="AO43" s="84">
        <f t="shared" si="90"/>
        <v>2</v>
      </c>
      <c r="AP43" s="85">
        <f t="shared" si="91"/>
        <v>3</v>
      </c>
      <c r="AQ43" s="82">
        <f t="shared" si="92"/>
        <v>2</v>
      </c>
      <c r="AR43" s="85">
        <f t="shared" si="93"/>
        <v>5</v>
      </c>
      <c r="AS43" s="85">
        <f t="shared" si="94"/>
        <v>7</v>
      </c>
      <c r="AT43" s="39">
        <f>IF(G43&lt;2.7,1,0)</f>
        <v>1</v>
      </c>
      <c r="AU43" s="39">
        <f>IF(H43&lt;2.7,1,0)</f>
        <v>1</v>
      </c>
      <c r="AV43" s="39">
        <f>IF(I43&lt;2.7,1,0)</f>
        <v>1</v>
      </c>
      <c r="AW43" s="71">
        <f>SUM(G43:H43)/3</f>
        <v>0</v>
      </c>
      <c r="AX43" s="86">
        <f>SUM(J43:L43)/3</f>
        <v>0</v>
      </c>
      <c r="AY43" s="39">
        <f>SUM(N43:O43)/5</f>
        <v>0</v>
      </c>
      <c r="AZ43" s="162"/>
      <c r="BA43" s="155">
        <f>IF(E43=5,1,0)</f>
        <v>0</v>
      </c>
      <c r="BB43" s="156">
        <f>IF(E43=4,1,0)</f>
        <v>0</v>
      </c>
      <c r="BC43" s="156">
        <f>IF(E43=3,1,0)</f>
        <v>0</v>
      </c>
      <c r="BD43" s="156">
        <f>IF(E43=2,1,0)</f>
        <v>0</v>
      </c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</row>
    <row r="44" spans="1:68" s="163" customFormat="1" ht="20.399999999999999" customHeight="1" thickBot="1" x14ac:dyDescent="0.3">
      <c r="A44" s="9"/>
      <c r="B44" s="9" t="s">
        <v>29</v>
      </c>
      <c r="D44" s="6"/>
      <c r="E44" s="107"/>
      <c r="F44" s="164"/>
      <c r="G44" s="367" t="s">
        <v>74</v>
      </c>
      <c r="H44" s="126" t="s">
        <v>75</v>
      </c>
      <c r="I44" s="126" t="s">
        <v>76</v>
      </c>
      <c r="J44" s="126" t="s">
        <v>98</v>
      </c>
      <c r="K44" s="126" t="s">
        <v>99</v>
      </c>
      <c r="L44" s="127" t="s">
        <v>100</v>
      </c>
      <c r="M44" s="127" t="s">
        <v>101</v>
      </c>
      <c r="N44" s="128" t="s">
        <v>102</v>
      </c>
      <c r="O44" s="128" t="s">
        <v>103</v>
      </c>
      <c r="P44" s="128" t="s">
        <v>104</v>
      </c>
      <c r="Q44" s="128" t="s">
        <v>105</v>
      </c>
      <c r="R44" s="128" t="s">
        <v>106</v>
      </c>
      <c r="S44" s="79"/>
      <c r="T44" s="79"/>
      <c r="U44" s="11"/>
      <c r="V44" s="11"/>
      <c r="W44" s="11"/>
      <c r="X44" s="11"/>
      <c r="Y44" s="165"/>
      <c r="Z44" s="8">
        <f>SUM(Z27:Z43)</f>
        <v>0</v>
      </c>
      <c r="AA44" s="8"/>
      <c r="AB44" s="9">
        <f>SUM(AB27:AB43)</f>
        <v>9</v>
      </c>
      <c r="AC44" s="113">
        <f>SUM(AC27:AC43)</f>
        <v>0</v>
      </c>
      <c r="AE44" s="11"/>
      <c r="AF44" s="166">
        <f t="shared" ref="AF44:AN44" si="98">SUM(AF27:AF43)</f>
        <v>16</v>
      </c>
      <c r="AG44" s="467">
        <f t="shared" si="98"/>
        <v>1</v>
      </c>
      <c r="AH44" s="467">
        <f t="shared" si="98"/>
        <v>1</v>
      </c>
      <c r="AI44" s="467">
        <f t="shared" si="98"/>
        <v>1</v>
      </c>
      <c r="AJ44" s="467">
        <f t="shared" si="98"/>
        <v>3</v>
      </c>
      <c r="AK44" s="467">
        <f t="shared" si="98"/>
        <v>3</v>
      </c>
      <c r="AL44" s="467">
        <f t="shared" si="98"/>
        <v>3</v>
      </c>
      <c r="AM44" s="467">
        <f t="shared" si="98"/>
        <v>2</v>
      </c>
      <c r="AN44" s="467">
        <f t="shared" si="98"/>
        <v>2</v>
      </c>
      <c r="AO44" s="167"/>
      <c r="AP44" s="116"/>
      <c r="AQ44" s="467"/>
      <c r="AR44" s="117"/>
      <c r="AS44" s="117"/>
      <c r="AT44" s="11">
        <f>SUM(AT27:AT43)</f>
        <v>1</v>
      </c>
      <c r="AU44" s="11">
        <f>SUM(AU27:AU43)</f>
        <v>1</v>
      </c>
      <c r="AV44" s="11">
        <f>SUM(AV27:AV43)</f>
        <v>1</v>
      </c>
      <c r="AW44" s="118">
        <f>SUM(AW27:AW43)/11</f>
        <v>6.6636363636363631</v>
      </c>
      <c r="AX44" s="118"/>
      <c r="AY44" s="118">
        <f>SUM(AY27:AY43)/11</f>
        <v>6.0909090909090908</v>
      </c>
      <c r="AZ44" s="119">
        <f>SUM(F27:F43)/11</f>
        <v>5.8759092414831544</v>
      </c>
      <c r="BA44" s="119">
        <f>SUM(BA27:BA43)/11*100</f>
        <v>63.636363636363633</v>
      </c>
      <c r="BB44" s="119">
        <f>SUM(BB27:BB43)/11*100</f>
        <v>27.27272727272727</v>
      </c>
      <c r="BC44" s="119">
        <f>SUM(BC27:BC43)/11*100</f>
        <v>36.363636363636367</v>
      </c>
      <c r="BD44" s="119">
        <f>SUM(BD27:BD43)/11*100</f>
        <v>9.0909090909090917</v>
      </c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</row>
    <row r="45" spans="1:68" ht="13.5" customHeight="1" thickBot="1" x14ac:dyDescent="0.35">
      <c r="C45" s="363">
        <f>VLOOKUP(D45,группы,3,FALSE)</f>
        <v>2</v>
      </c>
      <c r="D45" s="7" t="s">
        <v>132</v>
      </c>
      <c r="E45" s="23" t="s">
        <v>53</v>
      </c>
      <c r="F45" s="24" t="s">
        <v>54</v>
      </c>
      <c r="G45" s="368" t="s">
        <v>55</v>
      </c>
      <c r="H45" s="32" t="s">
        <v>56</v>
      </c>
      <c r="I45" s="261" t="s">
        <v>57</v>
      </c>
      <c r="J45" s="129" t="s">
        <v>58</v>
      </c>
      <c r="K45" s="130" t="s">
        <v>59</v>
      </c>
      <c r="L45" s="131" t="s">
        <v>60</v>
      </c>
      <c r="M45" s="24" t="s">
        <v>61</v>
      </c>
      <c r="N45" s="31" t="s">
        <v>62</v>
      </c>
      <c r="O45" s="32" t="s">
        <v>63</v>
      </c>
      <c r="P45" s="33" t="s">
        <v>64</v>
      </c>
      <c r="Q45" s="34" t="s">
        <v>65</v>
      </c>
      <c r="R45" s="30" t="s">
        <v>66</v>
      </c>
      <c r="S45" s="168" t="s">
        <v>108</v>
      </c>
      <c r="T45" s="169" t="s">
        <v>109</v>
      </c>
      <c r="U45" s="170" t="s">
        <v>110</v>
      </c>
      <c r="V45" s="170" t="s">
        <v>111</v>
      </c>
      <c r="W45" s="170" t="s">
        <v>112</v>
      </c>
      <c r="X45" s="170" t="s">
        <v>113</v>
      </c>
      <c r="Y45" s="171"/>
      <c r="Z45" s="172"/>
      <c r="AA45" s="172"/>
      <c r="AB45" s="173"/>
      <c r="AC45" s="174"/>
      <c r="AD45" s="175"/>
      <c r="AF45" s="176" t="s">
        <v>6</v>
      </c>
      <c r="AG45" s="177" t="s">
        <v>67</v>
      </c>
      <c r="AH45" s="177" t="s">
        <v>68</v>
      </c>
      <c r="AI45" s="177" t="s">
        <v>69</v>
      </c>
      <c r="AJ45" s="177" t="s">
        <v>70</v>
      </c>
      <c r="AK45" s="177" t="s">
        <v>114</v>
      </c>
      <c r="AL45" s="177" t="s">
        <v>71</v>
      </c>
      <c r="AM45" s="177" t="s">
        <v>72</v>
      </c>
      <c r="AN45" s="177" t="s">
        <v>73</v>
      </c>
      <c r="AO45" s="467"/>
      <c r="AP45" s="116"/>
      <c r="AQ45" s="467"/>
      <c r="AR45" s="467"/>
      <c r="AS45" s="117"/>
      <c r="AT45" s="11">
        <f t="shared" ref="AT45:AT70" si="99">IF(G45&lt;2.7,1,0)</f>
        <v>0</v>
      </c>
      <c r="AU45" s="11">
        <f t="shared" ref="AU45:AU70" si="100">IF(H45&lt;2.7,1,0)</f>
        <v>0</v>
      </c>
      <c r="AV45" s="11"/>
      <c r="AW45" s="467"/>
      <c r="AX45" s="467"/>
      <c r="AY45" s="467"/>
      <c r="AZ45" s="178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</row>
    <row r="46" spans="1:68" s="9" customFormat="1" ht="13.5" customHeight="1" x14ac:dyDescent="0.25">
      <c r="A46" s="9">
        <f t="shared" ref="A46:A69" si="101">VLOOKUP(D46,рейтинг,4,FALSE)</f>
        <v>4</v>
      </c>
      <c r="B46" s="9">
        <f>AF46</f>
        <v>0</v>
      </c>
      <c r="C46" s="316">
        <v>1</v>
      </c>
      <c r="D46" s="379" t="s">
        <v>133</v>
      </c>
      <c r="E46" s="320">
        <f t="shared" ref="E46:E69" si="102">IF(AB46=0,ROUND(F46,0),IF(AB46=1,ROUND(F46-1,0),2))</f>
        <v>5</v>
      </c>
      <c r="F46" s="322">
        <f>(G46*$G$24+H46*$H$24+I46*$I$24+J46*$J$24+K46*$K$24+L46*$L$24+M46*$M$24)/$S$24</f>
        <v>4.8198892339544503</v>
      </c>
      <c r="G46" s="328">
        <v>5</v>
      </c>
      <c r="H46" s="329">
        <v>5</v>
      </c>
      <c r="I46" s="330">
        <v>5</v>
      </c>
      <c r="J46" s="328">
        <v>5</v>
      </c>
      <c r="K46" s="329">
        <v>4.7</v>
      </c>
      <c r="L46" s="330">
        <f>2+S46*3.4/30</f>
        <v>4.3233333333333333</v>
      </c>
      <c r="M46" s="322">
        <f t="shared" ref="M46:M69" si="103">(N46*$N$24+O46*$O$24+P46*$P$24+Q46*$Q$24+R46*$R$24)/$T$24</f>
        <v>4.6638923395445131</v>
      </c>
      <c r="N46" s="336">
        <v>5</v>
      </c>
      <c r="O46" s="337">
        <v>5</v>
      </c>
      <c r="P46" s="329">
        <f t="shared" ref="P46:P54" si="104">2+U46*3.4/25</f>
        <v>4.04</v>
      </c>
      <c r="Q46" s="329">
        <f t="shared" ref="Q46:Q69" si="105">IF(N46*O46=0,2,5-3*V46/18)</f>
        <v>4.833333333333333</v>
      </c>
      <c r="R46" s="330">
        <f t="shared" ref="R46:R54" si="106">2+3.4*(W46+X46)/23</f>
        <v>3.7739130434782608</v>
      </c>
      <c r="S46" s="252">
        <v>20.5</v>
      </c>
      <c r="T46" s="146"/>
      <c r="U46" s="150">
        <v>15</v>
      </c>
      <c r="V46" s="150">
        <v>1</v>
      </c>
      <c r="W46" s="150"/>
      <c r="X46" s="209">
        <v>12</v>
      </c>
      <c r="Y46" s="257"/>
      <c r="Z46" s="149"/>
      <c r="AA46" s="150"/>
      <c r="AB46" s="150">
        <f t="shared" ref="AB46:AB54" si="107">AS46</f>
        <v>0</v>
      </c>
      <c r="AC46" s="258"/>
      <c r="AD46" s="254">
        <f>AD41</f>
        <v>30</v>
      </c>
      <c r="AE46" s="11"/>
      <c r="AF46" s="179">
        <f t="shared" ref="AF46:AF53" si="108">SUM(AG46:AN46)</f>
        <v>0</v>
      </c>
      <c r="AG46" s="74">
        <f t="shared" ref="AG46:AG70" si="109">IF(G46&lt;2.6,1,0)</f>
        <v>0</v>
      </c>
      <c r="AH46" s="39">
        <f t="shared" ref="AH46:AH70" si="110">IF(H46&lt;2.6,1,0)</f>
        <v>0</v>
      </c>
      <c r="AI46" s="82">
        <f t="shared" ref="AI46:AI70" si="111">IF(I46&lt;2.6,1,0)</f>
        <v>0</v>
      </c>
      <c r="AJ46" s="39">
        <f t="shared" ref="AJ46:AJ70" si="112">IF(J46&lt;2.6,1,0)</f>
        <v>0</v>
      </c>
      <c r="AK46" s="82">
        <f t="shared" ref="AK46:AK70" si="113">IF(K46&lt;2.6,1,0)</f>
        <v>0</v>
      </c>
      <c r="AL46" s="182">
        <f t="shared" ref="AL46:AL70" si="114">IF(L46&lt;2.6,1,0)</f>
        <v>0</v>
      </c>
      <c r="AM46" s="74">
        <f t="shared" ref="AM46:AM70" si="115">IF(N46&lt;2.6,1,0)</f>
        <v>0</v>
      </c>
      <c r="AN46" s="39">
        <f t="shared" ref="AN46:AN70" si="116">IF(O46&lt;2.6,1,0)</f>
        <v>0</v>
      </c>
      <c r="AO46" s="82">
        <f t="shared" ref="AO46:AO53" si="117">SUM(AM46:AN46)</f>
        <v>0</v>
      </c>
      <c r="AP46" s="85">
        <f t="shared" ref="AP46:AP53" si="118">SUM(AG46:AI46)</f>
        <v>0</v>
      </c>
      <c r="AQ46" s="82">
        <f t="shared" ref="AQ46:AQ53" si="119">SUM(AJ46:AL46)</f>
        <v>0</v>
      </c>
      <c r="AR46" s="85">
        <f t="shared" ref="AR46:AR53" si="120">SUM(AP46:AQ46)</f>
        <v>0</v>
      </c>
      <c r="AS46" s="85">
        <f t="shared" si="15"/>
        <v>0</v>
      </c>
      <c r="AT46" s="39">
        <f t="shared" si="99"/>
        <v>0</v>
      </c>
      <c r="AU46" s="39">
        <f t="shared" si="100"/>
        <v>0</v>
      </c>
      <c r="AV46" s="76">
        <f t="shared" ref="AV46:AV70" si="121">IF(I46&lt;2.7,1,0)</f>
        <v>0</v>
      </c>
      <c r="AW46" s="64">
        <f t="shared" ref="AW46:AW69" si="122">SUM(G46:I46)/3</f>
        <v>5</v>
      </c>
      <c r="AX46" s="86">
        <f t="shared" ref="AX46:AX69" si="123">SUM(J46:L46)/3</f>
        <v>4.6744444444444442</v>
      </c>
      <c r="AY46" s="65">
        <f t="shared" ref="AY46:AY69" si="124">SUM(N46:O46)/2</f>
        <v>5</v>
      </c>
      <c r="AZ46" s="162"/>
      <c r="BA46" s="155">
        <f t="shared" ref="BA46:BA69" si="125">IF(E46=5,1,0)</f>
        <v>1</v>
      </c>
      <c r="BB46" s="156">
        <f t="shared" ref="BB46:BB69" si="126">IF(E46=4,1,0)</f>
        <v>0</v>
      </c>
      <c r="BC46" s="156">
        <f t="shared" ref="BC46:BC69" si="127">IF(E46=3,1,0)</f>
        <v>0</v>
      </c>
      <c r="BD46" s="156">
        <f t="shared" ref="BD46:BD69" si="128">IF(E46=2,1,0)</f>
        <v>0</v>
      </c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</row>
    <row r="47" spans="1:68" s="41" customFormat="1" ht="13.5" customHeight="1" x14ac:dyDescent="0.25">
      <c r="A47" s="9">
        <f t="shared" si="101"/>
        <v>29</v>
      </c>
      <c r="B47" s="9">
        <f t="shared" ref="B47:B69" si="129">AF47</f>
        <v>0</v>
      </c>
      <c r="C47" s="319">
        <v>2</v>
      </c>
      <c r="D47" s="375" t="s">
        <v>134</v>
      </c>
      <c r="E47" s="317">
        <f t="shared" si="102"/>
        <v>5</v>
      </c>
      <c r="F47" s="323">
        <f t="shared" ref="F47:F69" si="130">(G47*$G$24+H47*$H$24+I47*$I$24+J47*$J$24+K47*$K$24+L47*$L$24+M47*$M$24)/$S$24</f>
        <v>4.5085416149068323</v>
      </c>
      <c r="G47" s="331">
        <v>5</v>
      </c>
      <c r="H47" s="326">
        <v>5</v>
      </c>
      <c r="I47" s="332">
        <v>5</v>
      </c>
      <c r="J47" s="331">
        <v>3.5</v>
      </c>
      <c r="K47" s="326">
        <v>5</v>
      </c>
      <c r="L47" s="332">
        <f t="shared" ref="L47:L69" si="131">2+S47*3.4/30</f>
        <v>3.7</v>
      </c>
      <c r="M47" s="323">
        <f t="shared" si="103"/>
        <v>4.2854161490683227</v>
      </c>
      <c r="N47" s="338">
        <v>4</v>
      </c>
      <c r="O47" s="339">
        <v>5</v>
      </c>
      <c r="P47" s="326">
        <f t="shared" si="104"/>
        <v>3.2240000000000002</v>
      </c>
      <c r="Q47" s="326">
        <f t="shared" si="105"/>
        <v>5</v>
      </c>
      <c r="R47" s="332">
        <f t="shared" si="106"/>
        <v>3.7739130434782608</v>
      </c>
      <c r="S47" s="95">
        <v>15</v>
      </c>
      <c r="T47" s="91"/>
      <c r="U47" s="63">
        <v>9</v>
      </c>
      <c r="V47" s="63"/>
      <c r="W47" s="63">
        <v>1</v>
      </c>
      <c r="X47" s="96">
        <v>11</v>
      </c>
      <c r="Y47" s="184"/>
      <c r="Z47" s="94"/>
      <c r="AA47" s="63"/>
      <c r="AB47" s="63">
        <f t="shared" si="107"/>
        <v>0</v>
      </c>
      <c r="AC47" s="185"/>
      <c r="AD47" s="97">
        <f t="shared" ref="AD47:AD69" si="132">AD46</f>
        <v>30</v>
      </c>
      <c r="AE47" s="186"/>
      <c r="AF47" s="184">
        <f t="shared" si="108"/>
        <v>0</v>
      </c>
      <c r="AG47" s="58">
        <f t="shared" si="109"/>
        <v>0</v>
      </c>
      <c r="AH47" s="59">
        <f t="shared" si="110"/>
        <v>0</v>
      </c>
      <c r="AI47" s="59">
        <f t="shared" si="111"/>
        <v>0</v>
      </c>
      <c r="AJ47" s="59">
        <f t="shared" si="112"/>
        <v>0</v>
      </c>
      <c r="AK47" s="59">
        <f t="shared" si="113"/>
        <v>0</v>
      </c>
      <c r="AL47" s="185">
        <f t="shared" si="114"/>
        <v>0</v>
      </c>
      <c r="AM47" s="94">
        <f t="shared" si="115"/>
        <v>0</v>
      </c>
      <c r="AN47" s="63">
        <f t="shared" si="116"/>
        <v>0</v>
      </c>
      <c r="AO47" s="59">
        <f t="shared" si="117"/>
        <v>0</v>
      </c>
      <c r="AP47" s="62">
        <f t="shared" si="118"/>
        <v>0</v>
      </c>
      <c r="AQ47" s="59">
        <f t="shared" si="119"/>
        <v>0</v>
      </c>
      <c r="AR47" s="62">
        <f t="shared" si="120"/>
        <v>0</v>
      </c>
      <c r="AS47" s="62">
        <f t="shared" si="15"/>
        <v>0</v>
      </c>
      <c r="AT47" s="63">
        <f t="shared" si="99"/>
        <v>0</v>
      </c>
      <c r="AU47" s="63">
        <f t="shared" si="100"/>
        <v>0</v>
      </c>
      <c r="AV47" s="96">
        <f t="shared" si="121"/>
        <v>0</v>
      </c>
      <c r="AW47" s="64">
        <f t="shared" si="122"/>
        <v>5</v>
      </c>
      <c r="AX47" s="86">
        <f t="shared" si="123"/>
        <v>4.0666666666666664</v>
      </c>
      <c r="AY47" s="65">
        <f t="shared" si="124"/>
        <v>4.5</v>
      </c>
      <c r="AZ47" s="158"/>
      <c r="BA47" s="155">
        <f t="shared" si="125"/>
        <v>1</v>
      </c>
      <c r="BB47" s="156">
        <f t="shared" si="126"/>
        <v>0</v>
      </c>
      <c r="BC47" s="156">
        <f t="shared" si="127"/>
        <v>0</v>
      </c>
      <c r="BD47" s="156">
        <f t="shared" si="128"/>
        <v>0</v>
      </c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</row>
    <row r="48" spans="1:68" s="9" customFormat="1" ht="13.5" customHeight="1" x14ac:dyDescent="0.25">
      <c r="A48" s="9">
        <f t="shared" si="101"/>
        <v>6</v>
      </c>
      <c r="B48" s="9">
        <f t="shared" si="129"/>
        <v>0</v>
      </c>
      <c r="C48" s="318">
        <v>3</v>
      </c>
      <c r="D48" s="376" t="s">
        <v>135</v>
      </c>
      <c r="E48" s="321">
        <f t="shared" si="102"/>
        <v>5</v>
      </c>
      <c r="F48" s="324">
        <f t="shared" si="130"/>
        <v>4.7835987577639756</v>
      </c>
      <c r="G48" s="333">
        <v>5</v>
      </c>
      <c r="H48" s="325">
        <v>4.8</v>
      </c>
      <c r="I48" s="334">
        <v>5</v>
      </c>
      <c r="J48" s="333">
        <v>5</v>
      </c>
      <c r="K48" s="325">
        <v>5</v>
      </c>
      <c r="L48" s="334">
        <f t="shared" si="131"/>
        <v>3.9266666666666667</v>
      </c>
      <c r="M48" s="324">
        <f t="shared" si="103"/>
        <v>4.7459875776397515</v>
      </c>
      <c r="N48" s="340">
        <v>5</v>
      </c>
      <c r="O48" s="341">
        <v>5</v>
      </c>
      <c r="P48" s="325">
        <f t="shared" si="104"/>
        <v>4.4480000000000004</v>
      </c>
      <c r="Q48" s="325">
        <f t="shared" si="105"/>
        <v>5</v>
      </c>
      <c r="R48" s="334">
        <f t="shared" si="106"/>
        <v>3.7739130434782608</v>
      </c>
      <c r="S48" s="75">
        <v>17</v>
      </c>
      <c r="T48" s="71"/>
      <c r="U48" s="39">
        <v>18</v>
      </c>
      <c r="V48" s="39"/>
      <c r="W48" s="39"/>
      <c r="X48" s="76">
        <v>12</v>
      </c>
      <c r="Y48" s="187"/>
      <c r="Z48" s="74"/>
      <c r="AA48" s="39"/>
      <c r="AB48" s="39">
        <f t="shared" si="107"/>
        <v>0</v>
      </c>
      <c r="AC48" s="182"/>
      <c r="AD48" s="308">
        <f t="shared" si="132"/>
        <v>30</v>
      </c>
      <c r="AE48" s="11"/>
      <c r="AF48" s="179">
        <f t="shared" si="108"/>
        <v>0</v>
      </c>
      <c r="AG48" s="74">
        <f t="shared" si="109"/>
        <v>0</v>
      </c>
      <c r="AH48" s="39">
        <f t="shared" si="110"/>
        <v>0</v>
      </c>
      <c r="AI48" s="82">
        <f t="shared" si="111"/>
        <v>0</v>
      </c>
      <c r="AJ48" s="39">
        <f t="shared" si="112"/>
        <v>0</v>
      </c>
      <c r="AK48" s="82">
        <f t="shared" si="113"/>
        <v>0</v>
      </c>
      <c r="AL48" s="182">
        <f t="shared" si="114"/>
        <v>0</v>
      </c>
      <c r="AM48" s="74">
        <f t="shared" si="115"/>
        <v>0</v>
      </c>
      <c r="AN48" s="39">
        <f t="shared" si="116"/>
        <v>0</v>
      </c>
      <c r="AO48" s="82">
        <f t="shared" si="117"/>
        <v>0</v>
      </c>
      <c r="AP48" s="85">
        <f t="shared" si="118"/>
        <v>0</v>
      </c>
      <c r="AQ48" s="82">
        <f t="shared" si="119"/>
        <v>0</v>
      </c>
      <c r="AR48" s="85">
        <f t="shared" si="120"/>
        <v>0</v>
      </c>
      <c r="AS48" s="85">
        <f t="shared" si="15"/>
        <v>0</v>
      </c>
      <c r="AT48" s="39">
        <f t="shared" si="99"/>
        <v>0</v>
      </c>
      <c r="AU48" s="39">
        <f t="shared" si="100"/>
        <v>0</v>
      </c>
      <c r="AV48" s="76">
        <f t="shared" si="121"/>
        <v>0</v>
      </c>
      <c r="AW48" s="64">
        <f t="shared" si="122"/>
        <v>4.9333333333333336</v>
      </c>
      <c r="AX48" s="86">
        <f t="shared" si="123"/>
        <v>4.6422222222222222</v>
      </c>
      <c r="AY48" s="65">
        <f t="shared" si="124"/>
        <v>5</v>
      </c>
      <c r="AZ48" s="162"/>
      <c r="BA48" s="155">
        <f t="shared" si="125"/>
        <v>1</v>
      </c>
      <c r="BB48" s="156">
        <f t="shared" si="126"/>
        <v>0</v>
      </c>
      <c r="BC48" s="156">
        <f t="shared" si="127"/>
        <v>0</v>
      </c>
      <c r="BD48" s="156">
        <f t="shared" si="128"/>
        <v>0</v>
      </c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</row>
    <row r="49" spans="1:68" s="41" customFormat="1" ht="13.5" customHeight="1" x14ac:dyDescent="0.25">
      <c r="A49" s="9">
        <f t="shared" si="101"/>
        <v>18</v>
      </c>
      <c r="B49" s="9">
        <f t="shared" si="129"/>
        <v>0</v>
      </c>
      <c r="C49" s="319">
        <v>4</v>
      </c>
      <c r="D49" s="343" t="s">
        <v>136</v>
      </c>
      <c r="E49" s="317">
        <f t="shared" si="102"/>
        <v>5</v>
      </c>
      <c r="F49" s="323">
        <f t="shared" si="130"/>
        <v>4.6322826086956521</v>
      </c>
      <c r="G49" s="331">
        <v>5</v>
      </c>
      <c r="H49" s="326">
        <v>5</v>
      </c>
      <c r="I49" s="332">
        <v>4.8</v>
      </c>
      <c r="J49" s="331">
        <v>4</v>
      </c>
      <c r="K49" s="326">
        <v>4.8</v>
      </c>
      <c r="L49" s="332">
        <f t="shared" si="131"/>
        <v>4.21</v>
      </c>
      <c r="M49" s="323">
        <f t="shared" si="103"/>
        <v>4.6078260869565213</v>
      </c>
      <c r="N49" s="338">
        <v>5</v>
      </c>
      <c r="O49" s="339">
        <v>5</v>
      </c>
      <c r="P49" s="326">
        <f t="shared" si="104"/>
        <v>4.7200000000000006</v>
      </c>
      <c r="Q49" s="326">
        <f t="shared" si="105"/>
        <v>4.5</v>
      </c>
      <c r="R49" s="332">
        <f t="shared" si="106"/>
        <v>3.034782608695652</v>
      </c>
      <c r="S49" s="95">
        <v>19.5</v>
      </c>
      <c r="T49" s="91"/>
      <c r="U49" s="63">
        <v>20</v>
      </c>
      <c r="V49" s="63">
        <v>3</v>
      </c>
      <c r="W49" s="63"/>
      <c r="X49" s="96">
        <v>7</v>
      </c>
      <c r="Y49" s="184"/>
      <c r="Z49" s="94"/>
      <c r="AA49" s="63"/>
      <c r="AB49" s="63">
        <f t="shared" si="107"/>
        <v>0</v>
      </c>
      <c r="AC49" s="185"/>
      <c r="AD49" s="97">
        <f t="shared" si="132"/>
        <v>30</v>
      </c>
      <c r="AE49" s="186"/>
      <c r="AF49" s="184">
        <f t="shared" si="108"/>
        <v>0</v>
      </c>
      <c r="AG49" s="58">
        <f t="shared" si="109"/>
        <v>0</v>
      </c>
      <c r="AH49" s="59">
        <f t="shared" si="110"/>
        <v>0</v>
      </c>
      <c r="AI49" s="59">
        <f t="shared" si="111"/>
        <v>0</v>
      </c>
      <c r="AJ49" s="59">
        <f t="shared" si="112"/>
        <v>0</v>
      </c>
      <c r="AK49" s="59">
        <f t="shared" si="113"/>
        <v>0</v>
      </c>
      <c r="AL49" s="185">
        <f t="shared" si="114"/>
        <v>0</v>
      </c>
      <c r="AM49" s="94">
        <f t="shared" si="115"/>
        <v>0</v>
      </c>
      <c r="AN49" s="63">
        <f t="shared" si="116"/>
        <v>0</v>
      </c>
      <c r="AO49" s="59">
        <f t="shared" si="117"/>
        <v>0</v>
      </c>
      <c r="AP49" s="62">
        <f t="shared" si="118"/>
        <v>0</v>
      </c>
      <c r="AQ49" s="59">
        <f t="shared" si="119"/>
        <v>0</v>
      </c>
      <c r="AR49" s="62">
        <f t="shared" si="120"/>
        <v>0</v>
      </c>
      <c r="AS49" s="62">
        <f t="shared" si="15"/>
        <v>0</v>
      </c>
      <c r="AT49" s="63">
        <f t="shared" si="99"/>
        <v>0</v>
      </c>
      <c r="AU49" s="63">
        <f t="shared" si="100"/>
        <v>0</v>
      </c>
      <c r="AV49" s="96">
        <f t="shared" si="121"/>
        <v>0</v>
      </c>
      <c r="AW49" s="64">
        <f t="shared" si="122"/>
        <v>4.9333333333333336</v>
      </c>
      <c r="AX49" s="86">
        <f t="shared" si="123"/>
        <v>4.3366666666666669</v>
      </c>
      <c r="AY49" s="65">
        <f t="shared" si="124"/>
        <v>5</v>
      </c>
      <c r="AZ49" s="158"/>
      <c r="BA49" s="155">
        <f t="shared" si="125"/>
        <v>1</v>
      </c>
      <c r="BB49" s="156">
        <f t="shared" si="126"/>
        <v>0</v>
      </c>
      <c r="BC49" s="156">
        <f t="shared" si="127"/>
        <v>0</v>
      </c>
      <c r="BD49" s="156">
        <f t="shared" si="128"/>
        <v>0</v>
      </c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</row>
    <row r="50" spans="1:68" s="193" customFormat="1" ht="13.5" customHeight="1" x14ac:dyDescent="0.25">
      <c r="A50" s="9">
        <f t="shared" si="101"/>
        <v>38</v>
      </c>
      <c r="B50" s="9">
        <f t="shared" si="129"/>
        <v>0</v>
      </c>
      <c r="C50" s="318">
        <v>6</v>
      </c>
      <c r="D50" s="233" t="s">
        <v>137</v>
      </c>
      <c r="E50" s="321">
        <f t="shared" si="102"/>
        <v>4</v>
      </c>
      <c r="F50" s="324">
        <f t="shared" si="130"/>
        <v>4.3938774327122143</v>
      </c>
      <c r="G50" s="333">
        <v>5</v>
      </c>
      <c r="H50" s="325">
        <v>5</v>
      </c>
      <c r="I50" s="334">
        <v>5</v>
      </c>
      <c r="J50" s="333">
        <v>3.7</v>
      </c>
      <c r="K50" s="325">
        <v>4.5</v>
      </c>
      <c r="L50" s="334">
        <f t="shared" si="131"/>
        <v>2.9066666666666667</v>
      </c>
      <c r="M50" s="324">
        <f t="shared" si="103"/>
        <v>4.7787743271221528</v>
      </c>
      <c r="N50" s="340">
        <v>5</v>
      </c>
      <c r="O50" s="341">
        <v>5</v>
      </c>
      <c r="P50" s="325">
        <f t="shared" si="104"/>
        <v>4.992</v>
      </c>
      <c r="Q50" s="325">
        <f t="shared" si="105"/>
        <v>4.833333333333333</v>
      </c>
      <c r="R50" s="334">
        <f t="shared" si="106"/>
        <v>3.6260869565217391</v>
      </c>
      <c r="S50" s="267">
        <v>8</v>
      </c>
      <c r="T50" s="268"/>
      <c r="U50" s="270">
        <v>22</v>
      </c>
      <c r="V50" s="270">
        <v>1</v>
      </c>
      <c r="W50" s="270"/>
      <c r="X50" s="271">
        <v>11</v>
      </c>
      <c r="Y50" s="312"/>
      <c r="Z50" s="269"/>
      <c r="AA50" s="270"/>
      <c r="AB50" s="270">
        <f t="shared" si="107"/>
        <v>0</v>
      </c>
      <c r="AC50" s="313"/>
      <c r="AD50" s="272">
        <f t="shared" si="132"/>
        <v>30</v>
      </c>
      <c r="AE50" s="123"/>
      <c r="AF50" s="312">
        <f t="shared" si="108"/>
        <v>0</v>
      </c>
      <c r="AG50" s="273">
        <f t="shared" si="109"/>
        <v>0</v>
      </c>
      <c r="AH50" s="274">
        <f t="shared" si="110"/>
        <v>0</v>
      </c>
      <c r="AI50" s="274">
        <f t="shared" si="111"/>
        <v>0</v>
      </c>
      <c r="AJ50" s="274">
        <f t="shared" si="112"/>
        <v>0</v>
      </c>
      <c r="AK50" s="274">
        <f t="shared" si="113"/>
        <v>0</v>
      </c>
      <c r="AL50" s="313">
        <f t="shared" si="114"/>
        <v>0</v>
      </c>
      <c r="AM50" s="269">
        <f t="shared" si="115"/>
        <v>0</v>
      </c>
      <c r="AN50" s="270">
        <f t="shared" si="116"/>
        <v>0</v>
      </c>
      <c r="AO50" s="274">
        <f t="shared" si="117"/>
        <v>0</v>
      </c>
      <c r="AP50" s="275">
        <f t="shared" si="118"/>
        <v>0</v>
      </c>
      <c r="AQ50" s="274">
        <f t="shared" si="119"/>
        <v>0</v>
      </c>
      <c r="AR50" s="275">
        <f t="shared" si="120"/>
        <v>0</v>
      </c>
      <c r="AS50" s="275">
        <f t="shared" si="15"/>
        <v>0</v>
      </c>
      <c r="AT50" s="270">
        <f t="shared" si="99"/>
        <v>0</v>
      </c>
      <c r="AU50" s="270">
        <f t="shared" si="100"/>
        <v>0</v>
      </c>
      <c r="AV50" s="271">
        <f t="shared" si="121"/>
        <v>0</v>
      </c>
      <c r="AW50" s="64">
        <f t="shared" si="122"/>
        <v>5</v>
      </c>
      <c r="AX50" s="86">
        <f t="shared" si="123"/>
        <v>3.7022222222222219</v>
      </c>
      <c r="AY50" s="65">
        <f t="shared" si="124"/>
        <v>5</v>
      </c>
      <c r="AZ50" s="314"/>
      <c r="BA50" s="155">
        <f t="shared" si="125"/>
        <v>0</v>
      </c>
      <c r="BB50" s="156">
        <f t="shared" si="126"/>
        <v>1</v>
      </c>
      <c r="BC50" s="156">
        <f t="shared" si="127"/>
        <v>0</v>
      </c>
      <c r="BD50" s="156">
        <f t="shared" si="128"/>
        <v>0</v>
      </c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</row>
    <row r="51" spans="1:68" s="9" customFormat="1" ht="13.5" customHeight="1" x14ac:dyDescent="0.25">
      <c r="A51" s="9">
        <f t="shared" si="101"/>
        <v>10</v>
      </c>
      <c r="B51" s="9">
        <f t="shared" si="129"/>
        <v>0</v>
      </c>
      <c r="C51" s="319">
        <v>7</v>
      </c>
      <c r="D51" s="343" t="s">
        <v>138</v>
      </c>
      <c r="E51" s="317">
        <f t="shared" si="102"/>
        <v>5</v>
      </c>
      <c r="F51" s="323">
        <f t="shared" si="130"/>
        <v>4.7338701863354036</v>
      </c>
      <c r="G51" s="331">
        <v>5</v>
      </c>
      <c r="H51" s="326">
        <v>5</v>
      </c>
      <c r="I51" s="332">
        <v>5</v>
      </c>
      <c r="J51" s="331">
        <v>5</v>
      </c>
      <c r="K51" s="326">
        <v>4.7</v>
      </c>
      <c r="L51" s="332">
        <f t="shared" si="131"/>
        <v>3.6433333333333335</v>
      </c>
      <c r="M51" s="323">
        <f t="shared" si="103"/>
        <v>4.8237018633540378</v>
      </c>
      <c r="N51" s="338">
        <v>5</v>
      </c>
      <c r="O51" s="339">
        <v>5</v>
      </c>
      <c r="P51" s="326">
        <f t="shared" si="104"/>
        <v>4.992</v>
      </c>
      <c r="Q51" s="326">
        <f t="shared" si="105"/>
        <v>5</v>
      </c>
      <c r="R51" s="332">
        <f t="shared" si="106"/>
        <v>3.7739130434782608</v>
      </c>
      <c r="S51" s="75">
        <v>14.5</v>
      </c>
      <c r="T51" s="71"/>
      <c r="U51" s="39">
        <v>22</v>
      </c>
      <c r="V51" s="39"/>
      <c r="W51" s="39"/>
      <c r="X51" s="76">
        <v>12</v>
      </c>
      <c r="Y51" s="187"/>
      <c r="Z51" s="74"/>
      <c r="AA51" s="39"/>
      <c r="AB51" s="39">
        <f t="shared" si="107"/>
        <v>0</v>
      </c>
      <c r="AC51" s="182"/>
      <c r="AD51" s="308">
        <f t="shared" si="132"/>
        <v>30</v>
      </c>
      <c r="AE51" s="11"/>
      <c r="AF51" s="179">
        <f t="shared" si="108"/>
        <v>0</v>
      </c>
      <c r="AG51" s="74">
        <f t="shared" si="109"/>
        <v>0</v>
      </c>
      <c r="AH51" s="39">
        <f t="shared" si="110"/>
        <v>0</v>
      </c>
      <c r="AI51" s="82">
        <f t="shared" si="111"/>
        <v>0</v>
      </c>
      <c r="AJ51" s="39">
        <f t="shared" si="112"/>
        <v>0</v>
      </c>
      <c r="AK51" s="82">
        <f t="shared" si="113"/>
        <v>0</v>
      </c>
      <c r="AL51" s="182">
        <f t="shared" si="114"/>
        <v>0</v>
      </c>
      <c r="AM51" s="74">
        <f t="shared" si="115"/>
        <v>0</v>
      </c>
      <c r="AN51" s="39">
        <f t="shared" si="116"/>
        <v>0</v>
      </c>
      <c r="AO51" s="82">
        <f t="shared" si="117"/>
        <v>0</v>
      </c>
      <c r="AP51" s="85">
        <f t="shared" si="118"/>
        <v>0</v>
      </c>
      <c r="AQ51" s="82">
        <f t="shared" si="119"/>
        <v>0</v>
      </c>
      <c r="AR51" s="85">
        <f t="shared" si="120"/>
        <v>0</v>
      </c>
      <c r="AS51" s="85">
        <f t="shared" ref="AS51:AS53" si="133">SUM(AO51:AQ51)</f>
        <v>0</v>
      </c>
      <c r="AT51" s="39">
        <f t="shared" si="99"/>
        <v>0</v>
      </c>
      <c r="AU51" s="39">
        <f t="shared" si="100"/>
        <v>0</v>
      </c>
      <c r="AV51" s="76">
        <f t="shared" si="121"/>
        <v>0</v>
      </c>
      <c r="AW51" s="64">
        <f t="shared" si="122"/>
        <v>5</v>
      </c>
      <c r="AX51" s="86">
        <f t="shared" si="123"/>
        <v>4.4477777777777776</v>
      </c>
      <c r="AY51" s="65">
        <f t="shared" si="124"/>
        <v>5</v>
      </c>
      <c r="AZ51" s="162"/>
      <c r="BA51" s="155">
        <f t="shared" si="125"/>
        <v>1</v>
      </c>
      <c r="BB51" s="156">
        <f t="shared" si="126"/>
        <v>0</v>
      </c>
      <c r="BC51" s="156">
        <f t="shared" si="127"/>
        <v>0</v>
      </c>
      <c r="BD51" s="156">
        <f t="shared" si="128"/>
        <v>0</v>
      </c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</row>
    <row r="52" spans="1:68" s="41" customFormat="1" ht="13.5" customHeight="1" x14ac:dyDescent="0.25">
      <c r="A52" s="9">
        <f t="shared" si="101"/>
        <v>16</v>
      </c>
      <c r="B52" s="9">
        <f t="shared" si="129"/>
        <v>0</v>
      </c>
      <c r="C52" s="318">
        <v>8</v>
      </c>
      <c r="D52" s="376" t="s">
        <v>139</v>
      </c>
      <c r="E52" s="321">
        <f t="shared" si="102"/>
        <v>5</v>
      </c>
      <c r="F52" s="324">
        <f t="shared" si="130"/>
        <v>4.6479726708074534</v>
      </c>
      <c r="G52" s="333">
        <v>5</v>
      </c>
      <c r="H52" s="325">
        <v>5</v>
      </c>
      <c r="I52" s="334">
        <v>5</v>
      </c>
      <c r="J52" s="333">
        <v>4</v>
      </c>
      <c r="K52" s="325">
        <v>5</v>
      </c>
      <c r="L52" s="334">
        <f t="shared" si="131"/>
        <v>4.04</v>
      </c>
      <c r="M52" s="324">
        <f t="shared" si="103"/>
        <v>4.4197267080745339</v>
      </c>
      <c r="N52" s="340">
        <v>4</v>
      </c>
      <c r="O52" s="341">
        <v>5</v>
      </c>
      <c r="P52" s="325">
        <f t="shared" si="104"/>
        <v>4.3119999999999994</v>
      </c>
      <c r="Q52" s="325">
        <f t="shared" si="105"/>
        <v>5</v>
      </c>
      <c r="R52" s="334">
        <f t="shared" si="106"/>
        <v>3.6260869565217391</v>
      </c>
      <c r="S52" s="95">
        <v>18</v>
      </c>
      <c r="T52" s="91"/>
      <c r="U52" s="63">
        <v>17</v>
      </c>
      <c r="V52" s="63"/>
      <c r="W52" s="63"/>
      <c r="X52" s="96">
        <v>11</v>
      </c>
      <c r="Y52" s="184"/>
      <c r="Z52" s="94"/>
      <c r="AA52" s="63"/>
      <c r="AB52" s="63">
        <f t="shared" si="107"/>
        <v>0</v>
      </c>
      <c r="AC52" s="185"/>
      <c r="AD52" s="97">
        <f t="shared" si="132"/>
        <v>30</v>
      </c>
      <c r="AE52" s="186"/>
      <c r="AF52" s="184">
        <f t="shared" si="108"/>
        <v>0</v>
      </c>
      <c r="AG52" s="58">
        <f t="shared" si="109"/>
        <v>0</v>
      </c>
      <c r="AH52" s="59">
        <f t="shared" si="110"/>
        <v>0</v>
      </c>
      <c r="AI52" s="59">
        <f t="shared" si="111"/>
        <v>0</v>
      </c>
      <c r="AJ52" s="59">
        <f t="shared" si="112"/>
        <v>0</v>
      </c>
      <c r="AK52" s="59">
        <f t="shared" si="113"/>
        <v>0</v>
      </c>
      <c r="AL52" s="185">
        <f t="shared" si="114"/>
        <v>0</v>
      </c>
      <c r="AM52" s="94">
        <f t="shared" si="115"/>
        <v>0</v>
      </c>
      <c r="AN52" s="63">
        <f t="shared" si="116"/>
        <v>0</v>
      </c>
      <c r="AO52" s="59">
        <f t="shared" si="117"/>
        <v>0</v>
      </c>
      <c r="AP52" s="62">
        <f t="shared" si="118"/>
        <v>0</v>
      </c>
      <c r="AQ52" s="59">
        <f t="shared" si="119"/>
        <v>0</v>
      </c>
      <c r="AR52" s="62">
        <f t="shared" ref="AR52" si="134">SUM(AP52:AQ52)</f>
        <v>0</v>
      </c>
      <c r="AS52" s="62">
        <f t="shared" si="133"/>
        <v>0</v>
      </c>
      <c r="AT52" s="63">
        <f t="shared" si="99"/>
        <v>0</v>
      </c>
      <c r="AU52" s="63">
        <f t="shared" si="100"/>
        <v>0</v>
      </c>
      <c r="AV52" s="96">
        <f t="shared" si="121"/>
        <v>0</v>
      </c>
      <c r="AW52" s="64">
        <f t="shared" si="122"/>
        <v>5</v>
      </c>
      <c r="AX52" s="86">
        <f t="shared" si="123"/>
        <v>4.3466666666666667</v>
      </c>
      <c r="AY52" s="65">
        <f t="shared" si="124"/>
        <v>4.5</v>
      </c>
      <c r="AZ52" s="158"/>
      <c r="BA52" s="155">
        <f t="shared" si="125"/>
        <v>1</v>
      </c>
      <c r="BB52" s="156">
        <f t="shared" si="126"/>
        <v>0</v>
      </c>
      <c r="BC52" s="156">
        <f t="shared" si="127"/>
        <v>0</v>
      </c>
      <c r="BD52" s="156">
        <f t="shared" si="128"/>
        <v>0</v>
      </c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</row>
    <row r="53" spans="1:68" s="9" customFormat="1" ht="13.5" customHeight="1" x14ac:dyDescent="0.25">
      <c r="A53" s="9">
        <f t="shared" si="101"/>
        <v>14</v>
      </c>
      <c r="B53" s="9">
        <f t="shared" si="129"/>
        <v>0</v>
      </c>
      <c r="C53" s="319">
        <v>9</v>
      </c>
      <c r="D53" s="343" t="s">
        <v>140</v>
      </c>
      <c r="E53" s="317">
        <f t="shared" si="102"/>
        <v>5</v>
      </c>
      <c r="F53" s="323">
        <f t="shared" si="130"/>
        <v>4.6629440993788815</v>
      </c>
      <c r="G53" s="331">
        <v>5</v>
      </c>
      <c r="H53" s="326">
        <v>5</v>
      </c>
      <c r="I53" s="332">
        <v>5</v>
      </c>
      <c r="J53" s="331">
        <v>5</v>
      </c>
      <c r="K53" s="326">
        <v>4</v>
      </c>
      <c r="L53" s="332">
        <f t="shared" si="131"/>
        <v>4.04</v>
      </c>
      <c r="M53" s="323">
        <f t="shared" si="103"/>
        <v>4.5694409937888194</v>
      </c>
      <c r="N53" s="338">
        <v>5</v>
      </c>
      <c r="O53" s="339">
        <v>5</v>
      </c>
      <c r="P53" s="326">
        <f t="shared" si="104"/>
        <v>3.3600000000000003</v>
      </c>
      <c r="Q53" s="326">
        <f t="shared" si="105"/>
        <v>5</v>
      </c>
      <c r="R53" s="332">
        <f t="shared" si="106"/>
        <v>3.6260869565217391</v>
      </c>
      <c r="S53" s="75">
        <v>18</v>
      </c>
      <c r="T53" s="71"/>
      <c r="U53" s="39">
        <v>10</v>
      </c>
      <c r="V53" s="39"/>
      <c r="W53" s="39"/>
      <c r="X53" s="76">
        <v>11</v>
      </c>
      <c r="Y53" s="187"/>
      <c r="Z53" s="74"/>
      <c r="AA53" s="39"/>
      <c r="AB53" s="39">
        <f t="shared" si="107"/>
        <v>0</v>
      </c>
      <c r="AC53" s="182"/>
      <c r="AD53" s="308">
        <f t="shared" si="132"/>
        <v>30</v>
      </c>
      <c r="AE53" s="11"/>
      <c r="AF53" s="179">
        <f t="shared" si="108"/>
        <v>0</v>
      </c>
      <c r="AG53" s="74">
        <f t="shared" si="109"/>
        <v>0</v>
      </c>
      <c r="AH53" s="39">
        <f t="shared" si="110"/>
        <v>0</v>
      </c>
      <c r="AI53" s="82">
        <f t="shared" si="111"/>
        <v>0</v>
      </c>
      <c r="AJ53" s="39">
        <f t="shared" si="112"/>
        <v>0</v>
      </c>
      <c r="AK53" s="82">
        <f t="shared" si="113"/>
        <v>0</v>
      </c>
      <c r="AL53" s="182">
        <f t="shared" si="114"/>
        <v>0</v>
      </c>
      <c r="AM53" s="74">
        <f t="shared" si="115"/>
        <v>0</v>
      </c>
      <c r="AN53" s="39">
        <f t="shared" si="116"/>
        <v>0</v>
      </c>
      <c r="AO53" s="82">
        <f t="shared" si="117"/>
        <v>0</v>
      </c>
      <c r="AP53" s="85">
        <f t="shared" si="118"/>
        <v>0</v>
      </c>
      <c r="AQ53" s="82">
        <f t="shared" si="119"/>
        <v>0</v>
      </c>
      <c r="AR53" s="85">
        <f t="shared" si="120"/>
        <v>0</v>
      </c>
      <c r="AS53" s="85">
        <f t="shared" si="133"/>
        <v>0</v>
      </c>
      <c r="AT53" s="39">
        <f t="shared" si="99"/>
        <v>0</v>
      </c>
      <c r="AU53" s="39">
        <f t="shared" si="100"/>
        <v>0</v>
      </c>
      <c r="AV53" s="76">
        <f t="shared" si="121"/>
        <v>0</v>
      </c>
      <c r="AW53" s="64">
        <f t="shared" si="122"/>
        <v>5</v>
      </c>
      <c r="AX53" s="86">
        <f t="shared" si="123"/>
        <v>4.3466666666666667</v>
      </c>
      <c r="AY53" s="65">
        <f t="shared" si="124"/>
        <v>5</v>
      </c>
      <c r="AZ53" s="162"/>
      <c r="BA53" s="155">
        <f t="shared" si="125"/>
        <v>1</v>
      </c>
      <c r="BB53" s="156">
        <f t="shared" si="126"/>
        <v>0</v>
      </c>
      <c r="BC53" s="156">
        <f t="shared" si="127"/>
        <v>0</v>
      </c>
      <c r="BD53" s="156">
        <f t="shared" si="128"/>
        <v>0</v>
      </c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</row>
    <row r="54" spans="1:68" s="41" customFormat="1" ht="13.5" customHeight="1" x14ac:dyDescent="0.25">
      <c r="A54" s="9">
        <f t="shared" si="101"/>
        <v>52</v>
      </c>
      <c r="B54" s="9">
        <f t="shared" si="129"/>
        <v>0</v>
      </c>
      <c r="C54" s="318">
        <v>10</v>
      </c>
      <c r="D54" s="233" t="s">
        <v>141</v>
      </c>
      <c r="E54" s="321">
        <f t="shared" si="102"/>
        <v>4</v>
      </c>
      <c r="F54" s="324">
        <f t="shared" si="130"/>
        <v>4.1427490683229813</v>
      </c>
      <c r="G54" s="333">
        <v>5</v>
      </c>
      <c r="H54" s="325">
        <v>5</v>
      </c>
      <c r="I54" s="334">
        <v>5</v>
      </c>
      <c r="J54" s="333">
        <v>4</v>
      </c>
      <c r="K54" s="325">
        <v>3</v>
      </c>
      <c r="L54" s="334">
        <f t="shared" si="131"/>
        <v>3.02</v>
      </c>
      <c r="M54" s="324">
        <f t="shared" si="103"/>
        <v>3.8974906832298131</v>
      </c>
      <c r="N54" s="340">
        <v>3</v>
      </c>
      <c r="O54" s="341">
        <v>5</v>
      </c>
      <c r="P54" s="325">
        <f t="shared" si="104"/>
        <v>2.952</v>
      </c>
      <c r="Q54" s="325">
        <f t="shared" si="105"/>
        <v>5</v>
      </c>
      <c r="R54" s="334">
        <f t="shared" si="106"/>
        <v>3.3304347826086955</v>
      </c>
      <c r="S54" s="95">
        <v>9</v>
      </c>
      <c r="T54" s="91"/>
      <c r="U54" s="63">
        <v>7</v>
      </c>
      <c r="V54" s="63"/>
      <c r="W54" s="63"/>
      <c r="X54" s="96">
        <v>9</v>
      </c>
      <c r="Y54" s="184"/>
      <c r="Z54" s="94"/>
      <c r="AA54" s="63"/>
      <c r="AB54" s="63">
        <f t="shared" si="107"/>
        <v>0</v>
      </c>
      <c r="AC54" s="185"/>
      <c r="AD54" s="97">
        <f t="shared" si="132"/>
        <v>30</v>
      </c>
      <c r="AE54" s="186"/>
      <c r="AF54" s="184">
        <f t="shared" ref="AF54" si="135">SUM(AG54:AN54)</f>
        <v>0</v>
      </c>
      <c r="AG54" s="58">
        <f t="shared" si="109"/>
        <v>0</v>
      </c>
      <c r="AH54" s="59">
        <f t="shared" si="110"/>
        <v>0</v>
      </c>
      <c r="AI54" s="59">
        <f t="shared" si="111"/>
        <v>0</v>
      </c>
      <c r="AJ54" s="59">
        <f t="shared" si="112"/>
        <v>0</v>
      </c>
      <c r="AK54" s="59">
        <f t="shared" si="113"/>
        <v>0</v>
      </c>
      <c r="AL54" s="185">
        <f t="shared" si="114"/>
        <v>0</v>
      </c>
      <c r="AM54" s="94">
        <f t="shared" si="115"/>
        <v>0</v>
      </c>
      <c r="AN54" s="63">
        <f t="shared" si="116"/>
        <v>0</v>
      </c>
      <c r="AO54" s="59">
        <f t="shared" ref="AO54" si="136">SUM(AM54:AN54)</f>
        <v>0</v>
      </c>
      <c r="AP54" s="62">
        <f t="shared" ref="AP54" si="137">SUM(AG54:AI54)</f>
        <v>0</v>
      </c>
      <c r="AQ54" s="59">
        <f t="shared" ref="AQ54" si="138">SUM(AJ54:AL54)</f>
        <v>0</v>
      </c>
      <c r="AR54" s="62">
        <f t="shared" ref="AR54" si="139">SUM(AP54:AQ54)</f>
        <v>0</v>
      </c>
      <c r="AS54" s="62">
        <f t="shared" ref="AS54" si="140">SUM(AO54:AQ54)</f>
        <v>0</v>
      </c>
      <c r="AT54" s="63">
        <f t="shared" si="99"/>
        <v>0</v>
      </c>
      <c r="AU54" s="63">
        <f t="shared" si="100"/>
        <v>0</v>
      </c>
      <c r="AV54" s="96">
        <f t="shared" si="121"/>
        <v>0</v>
      </c>
      <c r="AW54" s="64">
        <f t="shared" si="122"/>
        <v>5</v>
      </c>
      <c r="AX54" s="86">
        <f t="shared" si="123"/>
        <v>3.34</v>
      </c>
      <c r="AY54" s="65">
        <f t="shared" si="124"/>
        <v>4</v>
      </c>
      <c r="AZ54" s="158"/>
      <c r="BA54" s="155">
        <f t="shared" si="125"/>
        <v>0</v>
      </c>
      <c r="BB54" s="156">
        <f t="shared" si="126"/>
        <v>1</v>
      </c>
      <c r="BC54" s="156">
        <f t="shared" si="127"/>
        <v>0</v>
      </c>
      <c r="BD54" s="156">
        <f t="shared" si="128"/>
        <v>0</v>
      </c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</row>
    <row r="55" spans="1:68" s="9" customFormat="1" ht="13.5" customHeight="1" x14ac:dyDescent="0.25">
      <c r="A55" s="9">
        <f t="shared" si="101"/>
        <v>21</v>
      </c>
      <c r="B55" s="9">
        <f t="shared" si="129"/>
        <v>0</v>
      </c>
      <c r="C55" s="319">
        <v>11</v>
      </c>
      <c r="D55" s="343" t="s">
        <v>142</v>
      </c>
      <c r="E55" s="317">
        <f t="shared" si="102"/>
        <v>5</v>
      </c>
      <c r="F55" s="323">
        <f t="shared" si="130"/>
        <v>4.6253012422360253</v>
      </c>
      <c r="G55" s="331">
        <v>5</v>
      </c>
      <c r="H55" s="326">
        <v>5</v>
      </c>
      <c r="I55" s="332">
        <v>5</v>
      </c>
      <c r="J55" s="331">
        <v>5</v>
      </c>
      <c r="K55" s="326">
        <v>5</v>
      </c>
      <c r="L55" s="332">
        <f t="shared" si="131"/>
        <v>2.85</v>
      </c>
      <c r="M55" s="323">
        <f t="shared" si="103"/>
        <v>4.4780124223602487</v>
      </c>
      <c r="N55" s="338">
        <v>4</v>
      </c>
      <c r="O55" s="339">
        <v>5</v>
      </c>
      <c r="P55" s="326">
        <f t="shared" ref="P55:P69" si="141">2+U55*3.4/25</f>
        <v>4.7200000000000006</v>
      </c>
      <c r="Q55" s="326">
        <f t="shared" si="105"/>
        <v>5</v>
      </c>
      <c r="R55" s="332">
        <f t="shared" ref="R55:R69" si="142">2+3.4*(W55+X55)/23</f>
        <v>3.6260869565217391</v>
      </c>
      <c r="S55" s="75">
        <v>7.5</v>
      </c>
      <c r="T55" s="71"/>
      <c r="U55" s="39">
        <v>20</v>
      </c>
      <c r="V55" s="39"/>
      <c r="W55" s="39"/>
      <c r="X55" s="76">
        <v>11</v>
      </c>
      <c r="Y55" s="187"/>
      <c r="Z55" s="74"/>
      <c r="AA55" s="39"/>
      <c r="AB55" s="39">
        <f t="shared" ref="AB55:AB69" si="143">AS55</f>
        <v>0</v>
      </c>
      <c r="AC55" s="182"/>
      <c r="AD55" s="308">
        <f t="shared" si="132"/>
        <v>30</v>
      </c>
      <c r="AE55" s="11"/>
      <c r="AF55" s="179">
        <f t="shared" ref="AF55:AF70" si="144">SUM(AG55:AN55)</f>
        <v>0</v>
      </c>
      <c r="AG55" s="74">
        <f t="shared" si="109"/>
        <v>0</v>
      </c>
      <c r="AH55" s="39">
        <f t="shared" si="110"/>
        <v>0</v>
      </c>
      <c r="AI55" s="82">
        <f t="shared" si="111"/>
        <v>0</v>
      </c>
      <c r="AJ55" s="39">
        <f t="shared" si="112"/>
        <v>0</v>
      </c>
      <c r="AK55" s="82">
        <f t="shared" si="113"/>
        <v>0</v>
      </c>
      <c r="AL55" s="182">
        <f t="shared" si="114"/>
        <v>0</v>
      </c>
      <c r="AM55" s="74">
        <f t="shared" si="115"/>
        <v>0</v>
      </c>
      <c r="AN55" s="39">
        <f t="shared" si="116"/>
        <v>0</v>
      </c>
      <c r="AO55" s="82">
        <f t="shared" ref="AO55:AO70" si="145">SUM(AM55:AN55)</f>
        <v>0</v>
      </c>
      <c r="AP55" s="85">
        <f t="shared" ref="AP55:AP70" si="146">SUM(AG55:AI55)</f>
        <v>0</v>
      </c>
      <c r="AQ55" s="82">
        <f t="shared" ref="AQ55:AQ70" si="147">SUM(AJ55:AL55)</f>
        <v>0</v>
      </c>
      <c r="AR55" s="85">
        <f t="shared" ref="AR55:AR70" si="148">SUM(AP55:AQ55)</f>
        <v>0</v>
      </c>
      <c r="AS55" s="85">
        <f t="shared" ref="AS55:AS70" si="149">SUM(AO55:AQ55)</f>
        <v>0</v>
      </c>
      <c r="AT55" s="39">
        <f t="shared" si="99"/>
        <v>0</v>
      </c>
      <c r="AU55" s="39">
        <f t="shared" si="100"/>
        <v>0</v>
      </c>
      <c r="AV55" s="76">
        <f t="shared" si="121"/>
        <v>0</v>
      </c>
      <c r="AW55" s="64">
        <f t="shared" si="122"/>
        <v>5</v>
      </c>
      <c r="AX55" s="86">
        <f t="shared" si="123"/>
        <v>4.2833333333333332</v>
      </c>
      <c r="AY55" s="65">
        <f t="shared" si="124"/>
        <v>4.5</v>
      </c>
      <c r="AZ55" s="162"/>
      <c r="BA55" s="155">
        <f t="shared" si="125"/>
        <v>1</v>
      </c>
      <c r="BB55" s="156">
        <f t="shared" si="126"/>
        <v>0</v>
      </c>
      <c r="BC55" s="156">
        <f t="shared" si="127"/>
        <v>0</v>
      </c>
      <c r="BD55" s="156">
        <f t="shared" si="128"/>
        <v>0</v>
      </c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</row>
    <row r="56" spans="1:68" s="41" customFormat="1" ht="13.5" customHeight="1" x14ac:dyDescent="0.25">
      <c r="A56" s="9">
        <f t="shared" si="101"/>
        <v>78</v>
      </c>
      <c r="B56" s="9">
        <f t="shared" si="129"/>
        <v>7</v>
      </c>
      <c r="C56" s="460">
        <v>12</v>
      </c>
      <c r="D56" s="233" t="s">
        <v>143</v>
      </c>
      <c r="E56" s="321">
        <f t="shared" si="102"/>
        <v>2</v>
      </c>
      <c r="F56" s="324">
        <f t="shared" si="130"/>
        <v>2.3673540372670807</v>
      </c>
      <c r="G56" s="333">
        <v>4</v>
      </c>
      <c r="H56" s="325">
        <v>2</v>
      </c>
      <c r="I56" s="334">
        <v>2</v>
      </c>
      <c r="J56" s="333">
        <v>2</v>
      </c>
      <c r="K56" s="325">
        <v>2</v>
      </c>
      <c r="L56" s="334">
        <f t="shared" si="131"/>
        <v>2</v>
      </c>
      <c r="M56" s="324">
        <f t="shared" si="103"/>
        <v>2.6735403726708071</v>
      </c>
      <c r="N56" s="340">
        <v>2</v>
      </c>
      <c r="O56" s="341">
        <v>2</v>
      </c>
      <c r="P56" s="325">
        <f t="shared" si="141"/>
        <v>2.68</v>
      </c>
      <c r="Q56" s="325">
        <f t="shared" si="105"/>
        <v>5</v>
      </c>
      <c r="R56" s="334">
        <f t="shared" si="142"/>
        <v>3.034782608695652</v>
      </c>
      <c r="S56" s="95"/>
      <c r="T56" s="91"/>
      <c r="U56" s="63">
        <v>5</v>
      </c>
      <c r="V56" s="63"/>
      <c r="W56" s="63"/>
      <c r="X56" s="96">
        <v>7</v>
      </c>
      <c r="Y56" s="184"/>
      <c r="Z56" s="94"/>
      <c r="AA56" s="63"/>
      <c r="AB56" s="63">
        <f t="shared" si="143"/>
        <v>7</v>
      </c>
      <c r="AC56" s="185"/>
      <c r="AD56" s="97">
        <f t="shared" si="132"/>
        <v>30</v>
      </c>
      <c r="AE56" s="186"/>
      <c r="AF56" s="184">
        <f t="shared" si="144"/>
        <v>7</v>
      </c>
      <c r="AG56" s="58">
        <f t="shared" si="109"/>
        <v>0</v>
      </c>
      <c r="AH56" s="59">
        <f t="shared" si="110"/>
        <v>1</v>
      </c>
      <c r="AI56" s="59">
        <f t="shared" si="111"/>
        <v>1</v>
      </c>
      <c r="AJ56" s="59">
        <f t="shared" si="112"/>
        <v>1</v>
      </c>
      <c r="AK56" s="59">
        <f t="shared" si="113"/>
        <v>1</v>
      </c>
      <c r="AL56" s="185">
        <f t="shared" si="114"/>
        <v>1</v>
      </c>
      <c r="AM56" s="94">
        <f t="shared" si="115"/>
        <v>1</v>
      </c>
      <c r="AN56" s="63">
        <f t="shared" si="116"/>
        <v>1</v>
      </c>
      <c r="AO56" s="59">
        <f t="shared" si="145"/>
        <v>2</v>
      </c>
      <c r="AP56" s="62">
        <f t="shared" si="146"/>
        <v>2</v>
      </c>
      <c r="AQ56" s="59">
        <f t="shared" si="147"/>
        <v>3</v>
      </c>
      <c r="AR56" s="62">
        <f t="shared" si="148"/>
        <v>5</v>
      </c>
      <c r="AS56" s="62">
        <f t="shared" si="149"/>
        <v>7</v>
      </c>
      <c r="AT56" s="63">
        <f t="shared" si="99"/>
        <v>0</v>
      </c>
      <c r="AU56" s="63">
        <f t="shared" si="100"/>
        <v>1</v>
      </c>
      <c r="AV56" s="96">
        <f t="shared" si="121"/>
        <v>1</v>
      </c>
      <c r="AW56" s="64">
        <f t="shared" si="122"/>
        <v>2.6666666666666665</v>
      </c>
      <c r="AX56" s="86">
        <f t="shared" si="123"/>
        <v>2</v>
      </c>
      <c r="AY56" s="65">
        <f t="shared" si="124"/>
        <v>2</v>
      </c>
      <c r="AZ56" s="158"/>
      <c r="BA56" s="155">
        <f t="shared" si="125"/>
        <v>0</v>
      </c>
      <c r="BB56" s="156">
        <f t="shared" si="126"/>
        <v>0</v>
      </c>
      <c r="BC56" s="156">
        <f t="shared" si="127"/>
        <v>0</v>
      </c>
      <c r="BD56" s="156">
        <f t="shared" si="128"/>
        <v>1</v>
      </c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</row>
    <row r="57" spans="1:68" s="9" customFormat="1" ht="13.5" customHeight="1" x14ac:dyDescent="0.25">
      <c r="A57" s="9">
        <f t="shared" si="101"/>
        <v>49</v>
      </c>
      <c r="B57" s="9">
        <f t="shared" si="129"/>
        <v>0</v>
      </c>
      <c r="C57" s="319">
        <v>13</v>
      </c>
      <c r="D57" s="232" t="s">
        <v>144</v>
      </c>
      <c r="E57" s="317">
        <f t="shared" si="102"/>
        <v>4</v>
      </c>
      <c r="F57" s="323">
        <f t="shared" si="130"/>
        <v>4.1714155279503107</v>
      </c>
      <c r="G57" s="331">
        <v>5</v>
      </c>
      <c r="H57" s="326">
        <v>5</v>
      </c>
      <c r="I57" s="332">
        <v>4.8</v>
      </c>
      <c r="J57" s="331">
        <v>3</v>
      </c>
      <c r="K57" s="326">
        <v>3.5</v>
      </c>
      <c r="L57" s="332">
        <f t="shared" si="131"/>
        <v>3.87</v>
      </c>
      <c r="M57" s="323">
        <f t="shared" si="103"/>
        <v>3.9591552795031055</v>
      </c>
      <c r="N57" s="338">
        <v>3</v>
      </c>
      <c r="O57" s="339">
        <v>5</v>
      </c>
      <c r="P57" s="326">
        <f t="shared" si="141"/>
        <v>3.0880000000000001</v>
      </c>
      <c r="Q57" s="326">
        <f t="shared" si="105"/>
        <v>5</v>
      </c>
      <c r="R57" s="332">
        <f t="shared" si="142"/>
        <v>3.6260869565217391</v>
      </c>
      <c r="S57" s="75">
        <v>16.5</v>
      </c>
      <c r="T57" s="71"/>
      <c r="U57" s="39">
        <v>8</v>
      </c>
      <c r="V57" s="39"/>
      <c r="W57" s="39"/>
      <c r="X57" s="76">
        <v>11</v>
      </c>
      <c r="Y57" s="187"/>
      <c r="Z57" s="74"/>
      <c r="AA57" s="39"/>
      <c r="AB57" s="39">
        <f t="shared" si="143"/>
        <v>0</v>
      </c>
      <c r="AC57" s="182"/>
      <c r="AD57" s="308">
        <f t="shared" si="132"/>
        <v>30</v>
      </c>
      <c r="AE57" s="11"/>
      <c r="AF57" s="179">
        <f t="shared" si="144"/>
        <v>0</v>
      </c>
      <c r="AG57" s="74">
        <f t="shared" si="109"/>
        <v>0</v>
      </c>
      <c r="AH57" s="39">
        <f t="shared" si="110"/>
        <v>0</v>
      </c>
      <c r="AI57" s="82">
        <f t="shared" si="111"/>
        <v>0</v>
      </c>
      <c r="AJ57" s="39">
        <f t="shared" si="112"/>
        <v>0</v>
      </c>
      <c r="AK57" s="82">
        <f t="shared" si="113"/>
        <v>0</v>
      </c>
      <c r="AL57" s="182">
        <f t="shared" si="114"/>
        <v>0</v>
      </c>
      <c r="AM57" s="74">
        <f t="shared" si="115"/>
        <v>0</v>
      </c>
      <c r="AN57" s="39">
        <f t="shared" si="116"/>
        <v>0</v>
      </c>
      <c r="AO57" s="82">
        <f t="shared" si="145"/>
        <v>0</v>
      </c>
      <c r="AP57" s="85">
        <f t="shared" si="146"/>
        <v>0</v>
      </c>
      <c r="AQ57" s="82">
        <f t="shared" si="147"/>
        <v>0</v>
      </c>
      <c r="AR57" s="85">
        <f t="shared" si="148"/>
        <v>0</v>
      </c>
      <c r="AS57" s="85">
        <f t="shared" si="149"/>
        <v>0</v>
      </c>
      <c r="AT57" s="39">
        <f t="shared" si="99"/>
        <v>0</v>
      </c>
      <c r="AU57" s="39">
        <f t="shared" si="100"/>
        <v>0</v>
      </c>
      <c r="AV57" s="76">
        <f t="shared" si="121"/>
        <v>0</v>
      </c>
      <c r="AW57" s="64">
        <f t="shared" si="122"/>
        <v>4.9333333333333336</v>
      </c>
      <c r="AX57" s="86">
        <f t="shared" si="123"/>
        <v>3.456666666666667</v>
      </c>
      <c r="AY57" s="65">
        <f t="shared" si="124"/>
        <v>4</v>
      </c>
      <c r="AZ57" s="162"/>
      <c r="BA57" s="155">
        <f t="shared" si="125"/>
        <v>0</v>
      </c>
      <c r="BB57" s="156">
        <f t="shared" si="126"/>
        <v>1</v>
      </c>
      <c r="BC57" s="156">
        <f t="shared" si="127"/>
        <v>0</v>
      </c>
      <c r="BD57" s="156">
        <f t="shared" si="128"/>
        <v>0</v>
      </c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</row>
    <row r="58" spans="1:68" s="9" customFormat="1" ht="13.5" customHeight="1" x14ac:dyDescent="0.25">
      <c r="A58" s="9">
        <f t="shared" si="101"/>
        <v>60</v>
      </c>
      <c r="B58" s="9">
        <f t="shared" si="129"/>
        <v>0</v>
      </c>
      <c r="C58" s="318">
        <v>15</v>
      </c>
      <c r="D58" s="233" t="s">
        <v>145</v>
      </c>
      <c r="E58" s="321">
        <f t="shared" si="102"/>
        <v>4</v>
      </c>
      <c r="F58" s="324">
        <f t="shared" si="130"/>
        <v>4.0634463768115943</v>
      </c>
      <c r="G58" s="333">
        <v>4</v>
      </c>
      <c r="H58" s="325">
        <v>5</v>
      </c>
      <c r="I58" s="334">
        <v>4.8</v>
      </c>
      <c r="J58" s="333">
        <v>4</v>
      </c>
      <c r="K58" s="325">
        <v>4</v>
      </c>
      <c r="L58" s="334">
        <f t="shared" si="131"/>
        <v>3.02</v>
      </c>
      <c r="M58" s="324">
        <f t="shared" si="103"/>
        <v>3.4044637681159418</v>
      </c>
      <c r="N58" s="340">
        <v>3</v>
      </c>
      <c r="O58" s="341">
        <v>3</v>
      </c>
      <c r="P58" s="325">
        <f t="shared" si="141"/>
        <v>3.2240000000000002</v>
      </c>
      <c r="Q58" s="325">
        <f t="shared" si="105"/>
        <v>4.833333333333333</v>
      </c>
      <c r="R58" s="334">
        <f t="shared" si="142"/>
        <v>3.7739130434782608</v>
      </c>
      <c r="S58" s="75">
        <v>9</v>
      </c>
      <c r="T58" s="71"/>
      <c r="U58" s="39">
        <v>9</v>
      </c>
      <c r="V58" s="39">
        <v>1</v>
      </c>
      <c r="W58" s="39"/>
      <c r="X58" s="76">
        <v>12</v>
      </c>
      <c r="Y58" s="187"/>
      <c r="Z58" s="74"/>
      <c r="AA58" s="39"/>
      <c r="AB58" s="39">
        <f t="shared" si="143"/>
        <v>0</v>
      </c>
      <c r="AC58" s="182"/>
      <c r="AD58" s="308">
        <f t="shared" si="132"/>
        <v>30</v>
      </c>
      <c r="AE58" s="11"/>
      <c r="AF58" s="179">
        <f t="shared" si="144"/>
        <v>0</v>
      </c>
      <c r="AG58" s="74">
        <f t="shared" si="109"/>
        <v>0</v>
      </c>
      <c r="AH58" s="39">
        <f t="shared" si="110"/>
        <v>0</v>
      </c>
      <c r="AI58" s="82">
        <f t="shared" si="111"/>
        <v>0</v>
      </c>
      <c r="AJ58" s="39">
        <f t="shared" si="112"/>
        <v>0</v>
      </c>
      <c r="AK58" s="82">
        <f t="shared" si="113"/>
        <v>0</v>
      </c>
      <c r="AL58" s="182">
        <f t="shared" si="114"/>
        <v>0</v>
      </c>
      <c r="AM58" s="74">
        <f t="shared" si="115"/>
        <v>0</v>
      </c>
      <c r="AN58" s="39">
        <f t="shared" si="116"/>
        <v>0</v>
      </c>
      <c r="AO58" s="82">
        <f t="shared" si="145"/>
        <v>0</v>
      </c>
      <c r="AP58" s="85">
        <f t="shared" si="146"/>
        <v>0</v>
      </c>
      <c r="AQ58" s="82">
        <f t="shared" si="147"/>
        <v>0</v>
      </c>
      <c r="AR58" s="85">
        <f t="shared" si="148"/>
        <v>0</v>
      </c>
      <c r="AS58" s="85">
        <f t="shared" si="149"/>
        <v>0</v>
      </c>
      <c r="AT58" s="39">
        <f t="shared" si="99"/>
        <v>0</v>
      </c>
      <c r="AU58" s="39">
        <f t="shared" si="100"/>
        <v>0</v>
      </c>
      <c r="AV58" s="76">
        <f t="shared" si="121"/>
        <v>0</v>
      </c>
      <c r="AW58" s="64">
        <f t="shared" si="122"/>
        <v>4.6000000000000005</v>
      </c>
      <c r="AX58" s="86">
        <f t="shared" si="123"/>
        <v>3.6733333333333333</v>
      </c>
      <c r="AY58" s="65">
        <f t="shared" si="124"/>
        <v>3</v>
      </c>
      <c r="AZ58" s="162"/>
      <c r="BA58" s="155">
        <f t="shared" si="125"/>
        <v>0</v>
      </c>
      <c r="BB58" s="156">
        <f t="shared" si="126"/>
        <v>1</v>
      </c>
      <c r="BC58" s="156">
        <f t="shared" si="127"/>
        <v>0</v>
      </c>
      <c r="BD58" s="156">
        <f t="shared" si="128"/>
        <v>0</v>
      </c>
      <c r="BE58" s="467"/>
      <c r="BF58" s="467"/>
      <c r="BG58" s="467"/>
      <c r="BH58" s="467"/>
      <c r="BI58" s="467"/>
      <c r="BJ58" s="467"/>
      <c r="BK58" s="467"/>
      <c r="BL58" s="467"/>
      <c r="BM58" s="467"/>
      <c r="BN58" s="467"/>
      <c r="BO58" s="467"/>
      <c r="BP58" s="467"/>
    </row>
    <row r="59" spans="1:68" s="41" customFormat="1" ht="13.5" customHeight="1" x14ac:dyDescent="0.25">
      <c r="A59" s="9">
        <f t="shared" si="101"/>
        <v>42</v>
      </c>
      <c r="B59" s="9">
        <f t="shared" si="129"/>
        <v>0</v>
      </c>
      <c r="C59" s="319">
        <v>16</v>
      </c>
      <c r="D59" s="232" t="s">
        <v>146</v>
      </c>
      <c r="E59" s="317">
        <f t="shared" si="102"/>
        <v>4</v>
      </c>
      <c r="F59" s="323">
        <f t="shared" si="130"/>
        <v>4.2955273291925469</v>
      </c>
      <c r="G59" s="331">
        <v>5</v>
      </c>
      <c r="H59" s="326">
        <v>4.5</v>
      </c>
      <c r="I59" s="332">
        <v>4.8</v>
      </c>
      <c r="J59" s="331">
        <v>3</v>
      </c>
      <c r="K59" s="326">
        <v>4.7</v>
      </c>
      <c r="L59" s="332">
        <f t="shared" si="131"/>
        <v>3.9833333333333334</v>
      </c>
      <c r="M59" s="323">
        <f t="shared" si="103"/>
        <v>3.980273291925466</v>
      </c>
      <c r="N59" s="338">
        <v>3</v>
      </c>
      <c r="O59" s="339">
        <v>5</v>
      </c>
      <c r="P59" s="326">
        <f t="shared" si="141"/>
        <v>3.0880000000000001</v>
      </c>
      <c r="Q59" s="326">
        <f t="shared" si="105"/>
        <v>5</v>
      </c>
      <c r="R59" s="332">
        <f t="shared" si="142"/>
        <v>3.7739130434782608</v>
      </c>
      <c r="S59" s="95">
        <v>17.5</v>
      </c>
      <c r="T59" s="91"/>
      <c r="U59" s="63">
        <v>8</v>
      </c>
      <c r="V59" s="63"/>
      <c r="W59" s="63"/>
      <c r="X59" s="96">
        <v>12</v>
      </c>
      <c r="Y59" s="184"/>
      <c r="Z59" s="94"/>
      <c r="AA59" s="63"/>
      <c r="AB59" s="63">
        <f t="shared" si="143"/>
        <v>0</v>
      </c>
      <c r="AC59" s="185"/>
      <c r="AD59" s="97">
        <f t="shared" si="132"/>
        <v>30</v>
      </c>
      <c r="AE59" s="186"/>
      <c r="AF59" s="184">
        <f t="shared" si="144"/>
        <v>0</v>
      </c>
      <c r="AG59" s="58">
        <f t="shared" si="109"/>
        <v>0</v>
      </c>
      <c r="AH59" s="59">
        <f t="shared" si="110"/>
        <v>0</v>
      </c>
      <c r="AI59" s="59">
        <f t="shared" si="111"/>
        <v>0</v>
      </c>
      <c r="AJ59" s="59">
        <f t="shared" si="112"/>
        <v>0</v>
      </c>
      <c r="AK59" s="59">
        <f t="shared" si="113"/>
        <v>0</v>
      </c>
      <c r="AL59" s="185">
        <f t="shared" si="114"/>
        <v>0</v>
      </c>
      <c r="AM59" s="94">
        <f t="shared" si="115"/>
        <v>0</v>
      </c>
      <c r="AN59" s="63">
        <f t="shared" si="116"/>
        <v>0</v>
      </c>
      <c r="AO59" s="59">
        <f t="shared" si="145"/>
        <v>0</v>
      </c>
      <c r="AP59" s="62">
        <f t="shared" si="146"/>
        <v>0</v>
      </c>
      <c r="AQ59" s="59">
        <f t="shared" si="147"/>
        <v>0</v>
      </c>
      <c r="AR59" s="62">
        <f t="shared" si="148"/>
        <v>0</v>
      </c>
      <c r="AS59" s="62">
        <f t="shared" si="149"/>
        <v>0</v>
      </c>
      <c r="AT59" s="63">
        <f t="shared" si="99"/>
        <v>0</v>
      </c>
      <c r="AU59" s="63">
        <f t="shared" si="100"/>
        <v>0</v>
      </c>
      <c r="AV59" s="96">
        <f t="shared" si="121"/>
        <v>0</v>
      </c>
      <c r="AW59" s="64">
        <f t="shared" si="122"/>
        <v>4.7666666666666666</v>
      </c>
      <c r="AX59" s="86">
        <f t="shared" si="123"/>
        <v>3.8944444444444444</v>
      </c>
      <c r="AY59" s="65">
        <f t="shared" si="124"/>
        <v>4</v>
      </c>
      <c r="AZ59" s="158"/>
      <c r="BA59" s="155">
        <f t="shared" si="125"/>
        <v>0</v>
      </c>
      <c r="BB59" s="156">
        <f t="shared" si="126"/>
        <v>1</v>
      </c>
      <c r="BC59" s="156">
        <f t="shared" si="127"/>
        <v>0</v>
      </c>
      <c r="BD59" s="156">
        <f t="shared" si="128"/>
        <v>0</v>
      </c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</row>
    <row r="60" spans="1:68" s="9" customFormat="1" ht="13.5" customHeight="1" x14ac:dyDescent="0.25">
      <c r="A60" s="9">
        <f t="shared" si="101"/>
        <v>65</v>
      </c>
      <c r="B60" s="9">
        <f t="shared" si="129"/>
        <v>1</v>
      </c>
      <c r="C60" s="318">
        <v>17</v>
      </c>
      <c r="D60" s="233" t="s">
        <v>147</v>
      </c>
      <c r="E60" s="321">
        <f t="shared" si="102"/>
        <v>3</v>
      </c>
      <c r="F60" s="324">
        <f t="shared" si="130"/>
        <v>3.9313229813664599</v>
      </c>
      <c r="G60" s="333">
        <v>4</v>
      </c>
      <c r="H60" s="325">
        <v>5</v>
      </c>
      <c r="I60" s="334">
        <v>5</v>
      </c>
      <c r="J60" s="333">
        <v>2.7</v>
      </c>
      <c r="K60" s="325">
        <v>4.7</v>
      </c>
      <c r="L60" s="334">
        <f t="shared" si="131"/>
        <v>2.5666666666666664</v>
      </c>
      <c r="M60" s="324">
        <f t="shared" si="103"/>
        <v>3.3632298136645962</v>
      </c>
      <c r="N60" s="340">
        <v>3</v>
      </c>
      <c r="O60" s="341">
        <v>3</v>
      </c>
      <c r="P60" s="325">
        <f t="shared" si="141"/>
        <v>3.3600000000000003</v>
      </c>
      <c r="Q60" s="325">
        <f t="shared" si="105"/>
        <v>5</v>
      </c>
      <c r="R60" s="334">
        <f t="shared" si="142"/>
        <v>3.1826086956521742</v>
      </c>
      <c r="S60" s="75">
        <v>5</v>
      </c>
      <c r="T60" s="71"/>
      <c r="U60" s="39">
        <v>10</v>
      </c>
      <c r="V60" s="39"/>
      <c r="W60" s="39"/>
      <c r="X60" s="76">
        <v>8</v>
      </c>
      <c r="Y60" s="187"/>
      <c r="Z60" s="74"/>
      <c r="AA60" s="39"/>
      <c r="AB60" s="39">
        <f t="shared" si="143"/>
        <v>1</v>
      </c>
      <c r="AC60" s="182"/>
      <c r="AD60" s="308">
        <f t="shared" si="132"/>
        <v>30</v>
      </c>
      <c r="AE60" s="11"/>
      <c r="AF60" s="179">
        <f t="shared" si="144"/>
        <v>1</v>
      </c>
      <c r="AG60" s="74">
        <f t="shared" si="109"/>
        <v>0</v>
      </c>
      <c r="AH60" s="39">
        <f t="shared" si="110"/>
        <v>0</v>
      </c>
      <c r="AI60" s="82">
        <f t="shared" si="111"/>
        <v>0</v>
      </c>
      <c r="AJ60" s="39">
        <f t="shared" si="112"/>
        <v>0</v>
      </c>
      <c r="AK60" s="82">
        <f t="shared" si="113"/>
        <v>0</v>
      </c>
      <c r="AL60" s="182">
        <f t="shared" si="114"/>
        <v>1</v>
      </c>
      <c r="AM60" s="74">
        <f t="shared" si="115"/>
        <v>0</v>
      </c>
      <c r="AN60" s="39">
        <f t="shared" si="116"/>
        <v>0</v>
      </c>
      <c r="AO60" s="82">
        <f t="shared" si="145"/>
        <v>0</v>
      </c>
      <c r="AP60" s="85">
        <f t="shared" si="146"/>
        <v>0</v>
      </c>
      <c r="AQ60" s="82">
        <f t="shared" si="147"/>
        <v>1</v>
      </c>
      <c r="AR60" s="85">
        <f t="shared" si="148"/>
        <v>1</v>
      </c>
      <c r="AS60" s="85">
        <f t="shared" si="149"/>
        <v>1</v>
      </c>
      <c r="AT60" s="39">
        <f t="shared" si="99"/>
        <v>0</v>
      </c>
      <c r="AU60" s="39">
        <f t="shared" si="100"/>
        <v>0</v>
      </c>
      <c r="AV60" s="76">
        <f t="shared" si="121"/>
        <v>0</v>
      </c>
      <c r="AW60" s="64">
        <f t="shared" si="122"/>
        <v>4.666666666666667</v>
      </c>
      <c r="AX60" s="86">
        <f t="shared" si="123"/>
        <v>3.3222222222222224</v>
      </c>
      <c r="AY60" s="65">
        <f t="shared" si="124"/>
        <v>3</v>
      </c>
      <c r="AZ60" s="162"/>
      <c r="BA60" s="155">
        <f t="shared" si="125"/>
        <v>0</v>
      </c>
      <c r="BB60" s="156">
        <f t="shared" si="126"/>
        <v>0</v>
      </c>
      <c r="BC60" s="156">
        <f t="shared" si="127"/>
        <v>1</v>
      </c>
      <c r="BD60" s="156">
        <f t="shared" si="128"/>
        <v>0</v>
      </c>
      <c r="BE60" s="467"/>
      <c r="BF60" s="467"/>
      <c r="BG60" s="467"/>
      <c r="BH60" s="467"/>
      <c r="BI60" s="467"/>
      <c r="BJ60" s="467"/>
      <c r="BK60" s="467"/>
      <c r="BL60" s="467"/>
      <c r="BM60" s="467"/>
      <c r="BN60" s="467"/>
      <c r="BO60" s="467"/>
      <c r="BP60" s="467"/>
    </row>
    <row r="61" spans="1:68" s="41" customFormat="1" ht="13.5" customHeight="1" x14ac:dyDescent="0.25">
      <c r="A61" s="9">
        <f t="shared" si="101"/>
        <v>51</v>
      </c>
      <c r="B61" s="9">
        <f t="shared" si="129"/>
        <v>0</v>
      </c>
      <c r="C61" s="319">
        <v>18</v>
      </c>
      <c r="D61" s="232" t="s">
        <v>148</v>
      </c>
      <c r="E61" s="317">
        <f t="shared" si="102"/>
        <v>4</v>
      </c>
      <c r="F61" s="323">
        <f t="shared" si="130"/>
        <v>4.1438037267080743</v>
      </c>
      <c r="G61" s="331">
        <v>5</v>
      </c>
      <c r="H61" s="326">
        <v>5</v>
      </c>
      <c r="I61" s="332">
        <v>5</v>
      </c>
      <c r="J61" s="331">
        <v>3.5</v>
      </c>
      <c r="K61" s="326">
        <v>3.5</v>
      </c>
      <c r="L61" s="332">
        <v>3</v>
      </c>
      <c r="M61" s="323">
        <f t="shared" si="103"/>
        <v>3.9380372670807455</v>
      </c>
      <c r="N61" s="338">
        <v>4</v>
      </c>
      <c r="O61" s="339">
        <v>4</v>
      </c>
      <c r="P61" s="326">
        <f t="shared" si="141"/>
        <v>3.0880000000000001</v>
      </c>
      <c r="Q61" s="326">
        <f t="shared" si="105"/>
        <v>5</v>
      </c>
      <c r="R61" s="332">
        <f t="shared" si="142"/>
        <v>3.4782608695652173</v>
      </c>
      <c r="S61" s="95">
        <v>13</v>
      </c>
      <c r="T61" s="91"/>
      <c r="U61" s="63">
        <v>8</v>
      </c>
      <c r="V61" s="63"/>
      <c r="W61" s="63"/>
      <c r="X61" s="96">
        <v>10</v>
      </c>
      <c r="Y61" s="184"/>
      <c r="Z61" s="94"/>
      <c r="AA61" s="63"/>
      <c r="AB61" s="63">
        <f t="shared" si="143"/>
        <v>0</v>
      </c>
      <c r="AC61" s="185"/>
      <c r="AD61" s="97">
        <f t="shared" si="132"/>
        <v>30</v>
      </c>
      <c r="AE61" s="186"/>
      <c r="AF61" s="184">
        <f t="shared" si="144"/>
        <v>0</v>
      </c>
      <c r="AG61" s="58">
        <f t="shared" si="109"/>
        <v>0</v>
      </c>
      <c r="AH61" s="59">
        <f t="shared" si="110"/>
        <v>0</v>
      </c>
      <c r="AI61" s="59">
        <f t="shared" si="111"/>
        <v>0</v>
      </c>
      <c r="AJ61" s="59">
        <f t="shared" si="112"/>
        <v>0</v>
      </c>
      <c r="AK61" s="59">
        <f t="shared" si="113"/>
        <v>0</v>
      </c>
      <c r="AL61" s="185">
        <f t="shared" si="114"/>
        <v>0</v>
      </c>
      <c r="AM61" s="94">
        <f t="shared" si="115"/>
        <v>0</v>
      </c>
      <c r="AN61" s="63">
        <f t="shared" si="116"/>
        <v>0</v>
      </c>
      <c r="AO61" s="59">
        <f t="shared" si="145"/>
        <v>0</v>
      </c>
      <c r="AP61" s="62">
        <f t="shared" si="146"/>
        <v>0</v>
      </c>
      <c r="AQ61" s="59">
        <f t="shared" si="147"/>
        <v>0</v>
      </c>
      <c r="AR61" s="62">
        <f t="shared" si="148"/>
        <v>0</v>
      </c>
      <c r="AS61" s="62">
        <f t="shared" si="149"/>
        <v>0</v>
      </c>
      <c r="AT61" s="63">
        <f t="shared" si="99"/>
        <v>0</v>
      </c>
      <c r="AU61" s="63">
        <f t="shared" si="100"/>
        <v>0</v>
      </c>
      <c r="AV61" s="96">
        <f t="shared" si="121"/>
        <v>0</v>
      </c>
      <c r="AW61" s="64">
        <f t="shared" si="122"/>
        <v>5</v>
      </c>
      <c r="AX61" s="86">
        <f t="shared" si="123"/>
        <v>3.3333333333333335</v>
      </c>
      <c r="AY61" s="65">
        <f t="shared" si="124"/>
        <v>4</v>
      </c>
      <c r="AZ61" s="158"/>
      <c r="BA61" s="155">
        <f t="shared" si="125"/>
        <v>0</v>
      </c>
      <c r="BB61" s="156">
        <f t="shared" si="126"/>
        <v>1</v>
      </c>
      <c r="BC61" s="156">
        <f t="shared" si="127"/>
        <v>0</v>
      </c>
      <c r="BD61" s="156">
        <f t="shared" si="128"/>
        <v>0</v>
      </c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</row>
    <row r="62" spans="1:68" s="9" customFormat="1" ht="13.5" customHeight="1" x14ac:dyDescent="0.25">
      <c r="A62" s="9">
        <f t="shared" si="101"/>
        <v>70</v>
      </c>
      <c r="B62" s="9">
        <f t="shared" si="129"/>
        <v>1</v>
      </c>
      <c r="C62" s="460">
        <v>19</v>
      </c>
      <c r="D62" s="229" t="s">
        <v>149</v>
      </c>
      <c r="E62" s="321">
        <f t="shared" si="102"/>
        <v>3</v>
      </c>
      <c r="F62" s="324">
        <f t="shared" si="130"/>
        <v>3.6242726708074526</v>
      </c>
      <c r="G62" s="333">
        <v>5</v>
      </c>
      <c r="H62" s="325">
        <v>4.8</v>
      </c>
      <c r="I62" s="334">
        <v>3.8</v>
      </c>
      <c r="J62" s="333">
        <v>3</v>
      </c>
      <c r="K62" s="325">
        <v>2</v>
      </c>
      <c r="L62" s="334">
        <f t="shared" si="131"/>
        <v>3.3033333333333337</v>
      </c>
      <c r="M62" s="324">
        <f t="shared" si="103"/>
        <v>3.3877267080745344</v>
      </c>
      <c r="N62" s="340">
        <v>3</v>
      </c>
      <c r="O62" s="341">
        <v>3</v>
      </c>
      <c r="P62" s="325">
        <f t="shared" si="141"/>
        <v>3.0880000000000001</v>
      </c>
      <c r="Q62" s="325">
        <f t="shared" si="105"/>
        <v>5</v>
      </c>
      <c r="R62" s="334">
        <f t="shared" si="142"/>
        <v>3.6260869565217391</v>
      </c>
      <c r="S62" s="75">
        <v>11.5</v>
      </c>
      <c r="T62" s="71"/>
      <c r="U62" s="39">
        <v>8</v>
      </c>
      <c r="V62" s="39"/>
      <c r="W62" s="39"/>
      <c r="X62" s="76">
        <v>11</v>
      </c>
      <c r="Y62" s="187"/>
      <c r="Z62" s="74"/>
      <c r="AA62" s="39"/>
      <c r="AB62" s="39">
        <f t="shared" si="143"/>
        <v>1</v>
      </c>
      <c r="AC62" s="182"/>
      <c r="AD62" s="308">
        <f t="shared" si="132"/>
        <v>30</v>
      </c>
      <c r="AE62" s="11"/>
      <c r="AF62" s="179">
        <f t="shared" si="144"/>
        <v>1</v>
      </c>
      <c r="AG62" s="74">
        <f t="shared" si="109"/>
        <v>0</v>
      </c>
      <c r="AH62" s="39">
        <f t="shared" si="110"/>
        <v>0</v>
      </c>
      <c r="AI62" s="82">
        <f t="shared" si="111"/>
        <v>0</v>
      </c>
      <c r="AJ62" s="39">
        <f t="shared" si="112"/>
        <v>0</v>
      </c>
      <c r="AK62" s="82">
        <f t="shared" si="113"/>
        <v>1</v>
      </c>
      <c r="AL62" s="182">
        <f t="shared" si="114"/>
        <v>0</v>
      </c>
      <c r="AM62" s="74">
        <f t="shared" si="115"/>
        <v>0</v>
      </c>
      <c r="AN62" s="39">
        <f t="shared" si="116"/>
        <v>0</v>
      </c>
      <c r="AO62" s="82">
        <f t="shared" si="145"/>
        <v>0</v>
      </c>
      <c r="AP62" s="85">
        <f t="shared" si="146"/>
        <v>0</v>
      </c>
      <c r="AQ62" s="82">
        <f t="shared" si="147"/>
        <v>1</v>
      </c>
      <c r="AR62" s="85">
        <f t="shared" si="148"/>
        <v>1</v>
      </c>
      <c r="AS62" s="85">
        <f t="shared" si="149"/>
        <v>1</v>
      </c>
      <c r="AT62" s="39">
        <f t="shared" si="99"/>
        <v>0</v>
      </c>
      <c r="AU62" s="39">
        <f t="shared" si="100"/>
        <v>0</v>
      </c>
      <c r="AV62" s="76">
        <f t="shared" si="121"/>
        <v>0</v>
      </c>
      <c r="AW62" s="64">
        <f t="shared" si="122"/>
        <v>4.5333333333333341</v>
      </c>
      <c r="AX62" s="86">
        <f t="shared" si="123"/>
        <v>2.7677777777777783</v>
      </c>
      <c r="AY62" s="65">
        <f t="shared" si="124"/>
        <v>3</v>
      </c>
      <c r="AZ62" s="162"/>
      <c r="BA62" s="155">
        <f t="shared" si="125"/>
        <v>0</v>
      </c>
      <c r="BB62" s="156">
        <f t="shared" si="126"/>
        <v>0</v>
      </c>
      <c r="BC62" s="156">
        <f t="shared" si="127"/>
        <v>1</v>
      </c>
      <c r="BD62" s="156">
        <f t="shared" si="128"/>
        <v>0</v>
      </c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</row>
    <row r="63" spans="1:68" s="41" customFormat="1" ht="13.5" customHeight="1" x14ac:dyDescent="0.25">
      <c r="A63" s="9">
        <f t="shared" si="101"/>
        <v>26</v>
      </c>
      <c r="B63" s="9">
        <f t="shared" si="129"/>
        <v>0</v>
      </c>
      <c r="C63" s="319">
        <v>20</v>
      </c>
      <c r="D63" s="374" t="s">
        <v>150</v>
      </c>
      <c r="E63" s="317">
        <f t="shared" si="102"/>
        <v>5</v>
      </c>
      <c r="F63" s="323">
        <f t="shared" si="130"/>
        <v>4.5514273291925473</v>
      </c>
      <c r="G63" s="331">
        <v>5</v>
      </c>
      <c r="H63" s="326">
        <v>4.8</v>
      </c>
      <c r="I63" s="332">
        <v>4.3</v>
      </c>
      <c r="J63" s="331">
        <v>4.2</v>
      </c>
      <c r="K63" s="326">
        <v>4.8</v>
      </c>
      <c r="L63" s="332">
        <f t="shared" si="131"/>
        <v>4.04</v>
      </c>
      <c r="M63" s="323">
        <f t="shared" si="103"/>
        <v>4.8042732919254663</v>
      </c>
      <c r="N63" s="338">
        <v>5</v>
      </c>
      <c r="O63" s="339">
        <v>5</v>
      </c>
      <c r="P63" s="326">
        <f t="shared" si="141"/>
        <v>4.8559999999999999</v>
      </c>
      <c r="Q63" s="326">
        <f t="shared" si="105"/>
        <v>5</v>
      </c>
      <c r="R63" s="332">
        <f t="shared" si="142"/>
        <v>3.7739130434782608</v>
      </c>
      <c r="S63" s="95">
        <v>18</v>
      </c>
      <c r="T63" s="91"/>
      <c r="U63" s="63">
        <v>21</v>
      </c>
      <c r="V63" s="63"/>
      <c r="W63" s="63">
        <v>2</v>
      </c>
      <c r="X63" s="96">
        <v>10</v>
      </c>
      <c r="Y63" s="184"/>
      <c r="Z63" s="94"/>
      <c r="AA63" s="63"/>
      <c r="AB63" s="63">
        <f t="shared" si="143"/>
        <v>0</v>
      </c>
      <c r="AC63" s="185"/>
      <c r="AD63" s="97">
        <f t="shared" si="132"/>
        <v>30</v>
      </c>
      <c r="AE63" s="186"/>
      <c r="AF63" s="184">
        <f t="shared" si="144"/>
        <v>0</v>
      </c>
      <c r="AG63" s="58">
        <f t="shared" si="109"/>
        <v>0</v>
      </c>
      <c r="AH63" s="59">
        <f t="shared" si="110"/>
        <v>0</v>
      </c>
      <c r="AI63" s="59">
        <f t="shared" si="111"/>
        <v>0</v>
      </c>
      <c r="AJ63" s="59">
        <f t="shared" si="112"/>
        <v>0</v>
      </c>
      <c r="AK63" s="59">
        <f t="shared" si="113"/>
        <v>0</v>
      </c>
      <c r="AL63" s="185">
        <f t="shared" si="114"/>
        <v>0</v>
      </c>
      <c r="AM63" s="94">
        <f t="shared" si="115"/>
        <v>0</v>
      </c>
      <c r="AN63" s="63">
        <f t="shared" si="116"/>
        <v>0</v>
      </c>
      <c r="AO63" s="59">
        <f t="shared" si="145"/>
        <v>0</v>
      </c>
      <c r="AP63" s="62">
        <f t="shared" si="146"/>
        <v>0</v>
      </c>
      <c r="AQ63" s="59">
        <f t="shared" si="147"/>
        <v>0</v>
      </c>
      <c r="AR63" s="62">
        <f t="shared" si="148"/>
        <v>0</v>
      </c>
      <c r="AS63" s="62">
        <f t="shared" si="149"/>
        <v>0</v>
      </c>
      <c r="AT63" s="63">
        <f t="shared" si="99"/>
        <v>0</v>
      </c>
      <c r="AU63" s="63">
        <f t="shared" si="100"/>
        <v>0</v>
      </c>
      <c r="AV63" s="96">
        <f t="shared" si="121"/>
        <v>0</v>
      </c>
      <c r="AW63" s="64">
        <f t="shared" si="122"/>
        <v>4.7</v>
      </c>
      <c r="AX63" s="86">
        <f t="shared" si="123"/>
        <v>4.3466666666666667</v>
      </c>
      <c r="AY63" s="65">
        <f t="shared" si="124"/>
        <v>5</v>
      </c>
      <c r="AZ63" s="158"/>
      <c r="BA63" s="155">
        <f t="shared" si="125"/>
        <v>1</v>
      </c>
      <c r="BB63" s="156">
        <f t="shared" si="126"/>
        <v>0</v>
      </c>
      <c r="BC63" s="156">
        <f t="shared" si="127"/>
        <v>0</v>
      </c>
      <c r="BD63" s="156">
        <f t="shared" si="128"/>
        <v>0</v>
      </c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</row>
    <row r="64" spans="1:68" s="9" customFormat="1" ht="13.5" customHeight="1" x14ac:dyDescent="0.25">
      <c r="A64" s="9">
        <f t="shared" si="101"/>
        <v>76</v>
      </c>
      <c r="B64" s="9">
        <f t="shared" si="129"/>
        <v>6</v>
      </c>
      <c r="C64" s="460">
        <v>21</v>
      </c>
      <c r="D64" s="229" t="s">
        <v>151</v>
      </c>
      <c r="E64" s="321">
        <f t="shared" si="102"/>
        <v>2</v>
      </c>
      <c r="F64" s="324">
        <f t="shared" si="130"/>
        <v>2.9835726708074537</v>
      </c>
      <c r="G64" s="333">
        <v>5</v>
      </c>
      <c r="H64" s="325">
        <v>2</v>
      </c>
      <c r="I64" s="334">
        <v>5</v>
      </c>
      <c r="J64" s="333">
        <v>2</v>
      </c>
      <c r="K64" s="325">
        <v>2</v>
      </c>
      <c r="L64" s="334">
        <f t="shared" si="131"/>
        <v>2</v>
      </c>
      <c r="M64" s="324">
        <f t="shared" si="103"/>
        <v>2.8357267080745343</v>
      </c>
      <c r="N64" s="340">
        <v>2</v>
      </c>
      <c r="O64" s="341">
        <v>2</v>
      </c>
      <c r="P64" s="325">
        <f t="shared" si="141"/>
        <v>3.2240000000000002</v>
      </c>
      <c r="Q64" s="325">
        <f t="shared" si="105"/>
        <v>5</v>
      </c>
      <c r="R64" s="334">
        <f t="shared" si="142"/>
        <v>3.6260869565217391</v>
      </c>
      <c r="S64" s="75"/>
      <c r="T64" s="71"/>
      <c r="U64" s="39">
        <v>9</v>
      </c>
      <c r="V64" s="39"/>
      <c r="W64" s="39"/>
      <c r="X64" s="76">
        <v>11</v>
      </c>
      <c r="Y64" s="187"/>
      <c r="Z64" s="74"/>
      <c r="AA64" s="39"/>
      <c r="AB64" s="39">
        <f t="shared" si="143"/>
        <v>6</v>
      </c>
      <c r="AC64" s="182"/>
      <c r="AD64" s="308">
        <f t="shared" si="132"/>
        <v>30</v>
      </c>
      <c r="AE64" s="11"/>
      <c r="AF64" s="179">
        <f t="shared" si="144"/>
        <v>6</v>
      </c>
      <c r="AG64" s="74">
        <f t="shared" si="109"/>
        <v>0</v>
      </c>
      <c r="AH64" s="39">
        <f t="shared" si="110"/>
        <v>1</v>
      </c>
      <c r="AI64" s="82">
        <f t="shared" si="111"/>
        <v>0</v>
      </c>
      <c r="AJ64" s="39">
        <f t="shared" si="112"/>
        <v>1</v>
      </c>
      <c r="AK64" s="82">
        <f t="shared" si="113"/>
        <v>1</v>
      </c>
      <c r="AL64" s="182">
        <f t="shared" si="114"/>
        <v>1</v>
      </c>
      <c r="AM64" s="74">
        <f t="shared" si="115"/>
        <v>1</v>
      </c>
      <c r="AN64" s="39">
        <f t="shared" si="116"/>
        <v>1</v>
      </c>
      <c r="AO64" s="82">
        <f t="shared" si="145"/>
        <v>2</v>
      </c>
      <c r="AP64" s="85">
        <f t="shared" si="146"/>
        <v>1</v>
      </c>
      <c r="AQ64" s="82">
        <f t="shared" si="147"/>
        <v>3</v>
      </c>
      <c r="AR64" s="85">
        <f t="shared" si="148"/>
        <v>4</v>
      </c>
      <c r="AS64" s="85">
        <f t="shared" si="149"/>
        <v>6</v>
      </c>
      <c r="AT64" s="39">
        <f t="shared" si="99"/>
        <v>0</v>
      </c>
      <c r="AU64" s="39">
        <f t="shared" si="100"/>
        <v>1</v>
      </c>
      <c r="AV64" s="76">
        <f t="shared" si="121"/>
        <v>0</v>
      </c>
      <c r="AW64" s="64">
        <f t="shared" si="122"/>
        <v>4</v>
      </c>
      <c r="AX64" s="86">
        <f t="shared" si="123"/>
        <v>2</v>
      </c>
      <c r="AY64" s="65">
        <f t="shared" si="124"/>
        <v>2</v>
      </c>
      <c r="AZ64" s="162"/>
      <c r="BA64" s="155">
        <f t="shared" si="125"/>
        <v>0</v>
      </c>
      <c r="BB64" s="156">
        <f t="shared" si="126"/>
        <v>0</v>
      </c>
      <c r="BC64" s="156">
        <f t="shared" si="127"/>
        <v>0</v>
      </c>
      <c r="BD64" s="156">
        <f t="shared" si="128"/>
        <v>1</v>
      </c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</row>
    <row r="65" spans="1:68" s="41" customFormat="1" ht="13.5" customHeight="1" x14ac:dyDescent="0.25">
      <c r="A65" s="9">
        <f t="shared" si="101"/>
        <v>3</v>
      </c>
      <c r="B65" s="9">
        <f t="shared" si="129"/>
        <v>0</v>
      </c>
      <c r="C65" s="319">
        <v>22</v>
      </c>
      <c r="D65" s="343" t="s">
        <v>152</v>
      </c>
      <c r="E65" s="317">
        <f t="shared" si="102"/>
        <v>5</v>
      </c>
      <c r="F65" s="323">
        <f t="shared" si="130"/>
        <v>4.8282559006211176</v>
      </c>
      <c r="G65" s="331">
        <v>5</v>
      </c>
      <c r="H65" s="326">
        <v>5</v>
      </c>
      <c r="I65" s="332">
        <v>5</v>
      </c>
      <c r="J65" s="331">
        <v>5</v>
      </c>
      <c r="K65" s="326">
        <v>5</v>
      </c>
      <c r="L65" s="332">
        <f t="shared" si="131"/>
        <v>4.2666666666666666</v>
      </c>
      <c r="M65" s="323">
        <f t="shared" si="103"/>
        <v>4.3825590062111797</v>
      </c>
      <c r="N65" s="338">
        <v>4</v>
      </c>
      <c r="O65" s="339">
        <v>5</v>
      </c>
      <c r="P65" s="326">
        <f t="shared" si="141"/>
        <v>3.9039999999999999</v>
      </c>
      <c r="Q65" s="326">
        <f t="shared" si="105"/>
        <v>5</v>
      </c>
      <c r="R65" s="332">
        <f t="shared" si="142"/>
        <v>3.7739130434782608</v>
      </c>
      <c r="S65" s="95">
        <v>20</v>
      </c>
      <c r="T65" s="91"/>
      <c r="U65" s="63">
        <v>14</v>
      </c>
      <c r="V65" s="63"/>
      <c r="W65" s="63"/>
      <c r="X65" s="96">
        <v>12</v>
      </c>
      <c r="Y65" s="184"/>
      <c r="Z65" s="94"/>
      <c r="AA65" s="63"/>
      <c r="AB65" s="63">
        <f t="shared" si="143"/>
        <v>0</v>
      </c>
      <c r="AC65" s="185"/>
      <c r="AD65" s="97">
        <f t="shared" si="132"/>
        <v>30</v>
      </c>
      <c r="AE65" s="186"/>
      <c r="AF65" s="184">
        <f t="shared" si="144"/>
        <v>0</v>
      </c>
      <c r="AG65" s="58">
        <f t="shared" si="109"/>
        <v>0</v>
      </c>
      <c r="AH65" s="59">
        <f t="shared" si="110"/>
        <v>0</v>
      </c>
      <c r="AI65" s="59">
        <f t="shared" si="111"/>
        <v>0</v>
      </c>
      <c r="AJ65" s="59">
        <f t="shared" si="112"/>
        <v>0</v>
      </c>
      <c r="AK65" s="59">
        <f t="shared" si="113"/>
        <v>0</v>
      </c>
      <c r="AL65" s="185">
        <f t="shared" si="114"/>
        <v>0</v>
      </c>
      <c r="AM65" s="94">
        <f t="shared" si="115"/>
        <v>0</v>
      </c>
      <c r="AN65" s="63">
        <f t="shared" si="116"/>
        <v>0</v>
      </c>
      <c r="AO65" s="59">
        <f t="shared" si="145"/>
        <v>0</v>
      </c>
      <c r="AP65" s="62">
        <f t="shared" si="146"/>
        <v>0</v>
      </c>
      <c r="AQ65" s="59">
        <f t="shared" si="147"/>
        <v>0</v>
      </c>
      <c r="AR65" s="62">
        <f t="shared" si="148"/>
        <v>0</v>
      </c>
      <c r="AS65" s="62">
        <f t="shared" si="149"/>
        <v>0</v>
      </c>
      <c r="AT65" s="63">
        <f t="shared" si="99"/>
        <v>0</v>
      </c>
      <c r="AU65" s="63">
        <f t="shared" si="100"/>
        <v>0</v>
      </c>
      <c r="AV65" s="96">
        <f t="shared" si="121"/>
        <v>0</v>
      </c>
      <c r="AW65" s="64">
        <f t="shared" si="122"/>
        <v>5</v>
      </c>
      <c r="AX65" s="86">
        <f t="shared" si="123"/>
        <v>4.7555555555555555</v>
      </c>
      <c r="AY65" s="65">
        <f t="shared" si="124"/>
        <v>4.5</v>
      </c>
      <c r="AZ65" s="158"/>
      <c r="BA65" s="155">
        <f t="shared" si="125"/>
        <v>1</v>
      </c>
      <c r="BB65" s="156">
        <f t="shared" si="126"/>
        <v>0</v>
      </c>
      <c r="BC65" s="156">
        <f t="shared" si="127"/>
        <v>0</v>
      </c>
      <c r="BD65" s="156">
        <f t="shared" si="128"/>
        <v>0</v>
      </c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</row>
    <row r="66" spans="1:68" s="193" customFormat="1" ht="13.5" customHeight="1" x14ac:dyDescent="0.25">
      <c r="A66" s="9">
        <f t="shared" si="101"/>
        <v>81</v>
      </c>
      <c r="B66" s="9">
        <f t="shared" si="129"/>
        <v>8</v>
      </c>
      <c r="C66" s="460">
        <v>24</v>
      </c>
      <c r="D66" s="233" t="s">
        <v>153</v>
      </c>
      <c r="E66" s="321">
        <f t="shared" si="102"/>
        <v>2</v>
      </c>
      <c r="F66" s="324">
        <f t="shared" si="130"/>
        <v>2.0587378881987579</v>
      </c>
      <c r="G66" s="333">
        <v>2</v>
      </c>
      <c r="H66" s="325">
        <v>2</v>
      </c>
      <c r="I66" s="334">
        <v>2</v>
      </c>
      <c r="J66" s="333">
        <v>2</v>
      </c>
      <c r="K66" s="325">
        <v>2</v>
      </c>
      <c r="L66" s="334">
        <f t="shared" si="131"/>
        <v>2</v>
      </c>
      <c r="M66" s="324">
        <f t="shared" si="103"/>
        <v>2.5873788819875778</v>
      </c>
      <c r="N66" s="340">
        <v>2</v>
      </c>
      <c r="O66" s="341">
        <v>2</v>
      </c>
      <c r="P66" s="325">
        <f t="shared" si="141"/>
        <v>2.8159999999999998</v>
      </c>
      <c r="Q66" s="325">
        <f t="shared" si="105"/>
        <v>5</v>
      </c>
      <c r="R66" s="334">
        <f t="shared" si="142"/>
        <v>2.2956521739130435</v>
      </c>
      <c r="S66" s="267"/>
      <c r="T66" s="268"/>
      <c r="U66" s="270">
        <v>6</v>
      </c>
      <c r="V66" s="270"/>
      <c r="W66" s="270"/>
      <c r="X66" s="271">
        <v>2</v>
      </c>
      <c r="Y66" s="312"/>
      <c r="Z66" s="269"/>
      <c r="AA66" s="270"/>
      <c r="AB66" s="270">
        <f t="shared" si="143"/>
        <v>8</v>
      </c>
      <c r="AC66" s="313"/>
      <c r="AD66" s="272">
        <f t="shared" si="132"/>
        <v>30</v>
      </c>
      <c r="AE66" s="123"/>
      <c r="AF66" s="312">
        <f t="shared" si="144"/>
        <v>8</v>
      </c>
      <c r="AG66" s="273">
        <f t="shared" si="109"/>
        <v>1</v>
      </c>
      <c r="AH66" s="274">
        <f t="shared" si="110"/>
        <v>1</v>
      </c>
      <c r="AI66" s="274">
        <f t="shared" si="111"/>
        <v>1</v>
      </c>
      <c r="AJ66" s="274">
        <f t="shared" si="112"/>
        <v>1</v>
      </c>
      <c r="AK66" s="274">
        <f t="shared" si="113"/>
        <v>1</v>
      </c>
      <c r="AL66" s="313">
        <f t="shared" si="114"/>
        <v>1</v>
      </c>
      <c r="AM66" s="269">
        <f t="shared" si="115"/>
        <v>1</v>
      </c>
      <c r="AN66" s="270">
        <f t="shared" si="116"/>
        <v>1</v>
      </c>
      <c r="AO66" s="274">
        <f t="shared" si="145"/>
        <v>2</v>
      </c>
      <c r="AP66" s="275">
        <f t="shared" si="146"/>
        <v>3</v>
      </c>
      <c r="AQ66" s="274">
        <f t="shared" si="147"/>
        <v>3</v>
      </c>
      <c r="AR66" s="275">
        <f t="shared" si="148"/>
        <v>6</v>
      </c>
      <c r="AS66" s="275">
        <f t="shared" si="149"/>
        <v>8</v>
      </c>
      <c r="AT66" s="270">
        <f t="shared" si="99"/>
        <v>1</v>
      </c>
      <c r="AU66" s="270">
        <f t="shared" si="100"/>
        <v>1</v>
      </c>
      <c r="AV66" s="271">
        <f t="shared" si="121"/>
        <v>1</v>
      </c>
      <c r="AW66" s="64">
        <f t="shared" si="122"/>
        <v>2</v>
      </c>
      <c r="AX66" s="86">
        <f t="shared" si="123"/>
        <v>2</v>
      </c>
      <c r="AY66" s="65">
        <f t="shared" si="124"/>
        <v>2</v>
      </c>
      <c r="AZ66" s="314"/>
      <c r="BA66" s="155">
        <f t="shared" si="125"/>
        <v>0</v>
      </c>
      <c r="BB66" s="156">
        <f t="shared" si="126"/>
        <v>0</v>
      </c>
      <c r="BC66" s="156">
        <f t="shared" si="127"/>
        <v>0</v>
      </c>
      <c r="BD66" s="156">
        <f t="shared" si="128"/>
        <v>1</v>
      </c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</row>
    <row r="67" spans="1:68" s="9" customFormat="1" ht="13.5" customHeight="1" x14ac:dyDescent="0.25">
      <c r="A67" s="9">
        <f t="shared" si="101"/>
        <v>22</v>
      </c>
      <c r="B67" s="9">
        <f t="shared" si="129"/>
        <v>0</v>
      </c>
      <c r="C67" s="319">
        <v>25</v>
      </c>
      <c r="D67" s="343" t="s">
        <v>154</v>
      </c>
      <c r="E67" s="317">
        <f t="shared" si="102"/>
        <v>5</v>
      </c>
      <c r="F67" s="323">
        <f t="shared" si="130"/>
        <v>4.6152134575569361</v>
      </c>
      <c r="G67" s="331">
        <v>4</v>
      </c>
      <c r="H67" s="326">
        <v>5</v>
      </c>
      <c r="I67" s="332">
        <v>5</v>
      </c>
      <c r="J67" s="331">
        <v>5</v>
      </c>
      <c r="K67" s="326">
        <v>5</v>
      </c>
      <c r="L67" s="332">
        <f t="shared" si="131"/>
        <v>3.9833333333333334</v>
      </c>
      <c r="M67" s="323">
        <f t="shared" si="103"/>
        <v>4.1771345755693581</v>
      </c>
      <c r="N67" s="338">
        <v>5</v>
      </c>
      <c r="O67" s="339">
        <v>4</v>
      </c>
      <c r="P67" s="326">
        <f t="shared" si="141"/>
        <v>3.2240000000000002</v>
      </c>
      <c r="Q67" s="326">
        <f t="shared" si="105"/>
        <v>4.833333333333333</v>
      </c>
      <c r="R67" s="332">
        <f t="shared" si="142"/>
        <v>3.1826086956521742</v>
      </c>
      <c r="S67" s="75">
        <v>17.5</v>
      </c>
      <c r="T67" s="71"/>
      <c r="U67" s="39">
        <v>9</v>
      </c>
      <c r="V67" s="39">
        <v>1</v>
      </c>
      <c r="W67" s="39"/>
      <c r="X67" s="76">
        <v>8</v>
      </c>
      <c r="Y67" s="187"/>
      <c r="Z67" s="74"/>
      <c r="AA67" s="39"/>
      <c r="AB67" s="39">
        <f t="shared" si="143"/>
        <v>0</v>
      </c>
      <c r="AC67" s="182"/>
      <c r="AD67" s="308">
        <f t="shared" si="132"/>
        <v>30</v>
      </c>
      <c r="AE67" s="11"/>
      <c r="AF67" s="179">
        <f t="shared" si="144"/>
        <v>0</v>
      </c>
      <c r="AG67" s="74">
        <f t="shared" si="109"/>
        <v>0</v>
      </c>
      <c r="AH67" s="39">
        <f t="shared" si="110"/>
        <v>0</v>
      </c>
      <c r="AI67" s="82">
        <f t="shared" si="111"/>
        <v>0</v>
      </c>
      <c r="AJ67" s="39">
        <f t="shared" si="112"/>
        <v>0</v>
      </c>
      <c r="AK67" s="82">
        <f t="shared" si="113"/>
        <v>0</v>
      </c>
      <c r="AL67" s="182">
        <f t="shared" si="114"/>
        <v>0</v>
      </c>
      <c r="AM67" s="74">
        <f t="shared" si="115"/>
        <v>0</v>
      </c>
      <c r="AN67" s="39">
        <f t="shared" si="116"/>
        <v>0</v>
      </c>
      <c r="AO67" s="82">
        <f t="shared" si="145"/>
        <v>0</v>
      </c>
      <c r="AP67" s="85">
        <f t="shared" si="146"/>
        <v>0</v>
      </c>
      <c r="AQ67" s="82">
        <f t="shared" si="147"/>
        <v>0</v>
      </c>
      <c r="AR67" s="85">
        <f t="shared" si="148"/>
        <v>0</v>
      </c>
      <c r="AS67" s="85">
        <f t="shared" si="149"/>
        <v>0</v>
      </c>
      <c r="AT67" s="39">
        <f t="shared" si="99"/>
        <v>0</v>
      </c>
      <c r="AU67" s="39">
        <f t="shared" si="100"/>
        <v>0</v>
      </c>
      <c r="AV67" s="76">
        <f t="shared" si="121"/>
        <v>0</v>
      </c>
      <c r="AW67" s="64">
        <f t="shared" si="122"/>
        <v>4.666666666666667</v>
      </c>
      <c r="AX67" s="86">
        <f t="shared" si="123"/>
        <v>4.6611111111111114</v>
      </c>
      <c r="AY67" s="65">
        <f t="shared" si="124"/>
        <v>4.5</v>
      </c>
      <c r="AZ67" s="162"/>
      <c r="BA67" s="155">
        <f t="shared" si="125"/>
        <v>1</v>
      </c>
      <c r="BB67" s="156">
        <f t="shared" si="126"/>
        <v>0</v>
      </c>
      <c r="BC67" s="156">
        <f t="shared" si="127"/>
        <v>0</v>
      </c>
      <c r="BD67" s="156">
        <f t="shared" si="128"/>
        <v>0</v>
      </c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</row>
    <row r="68" spans="1:68" s="41" customFormat="1" ht="13.5" customHeight="1" x14ac:dyDescent="0.25">
      <c r="A68" s="9">
        <f t="shared" si="101"/>
        <v>72</v>
      </c>
      <c r="B68" s="9">
        <f t="shared" si="129"/>
        <v>5</v>
      </c>
      <c r="C68" s="460">
        <v>25</v>
      </c>
      <c r="D68" s="229" t="s">
        <v>155</v>
      </c>
      <c r="E68" s="321">
        <f t="shared" si="102"/>
        <v>2</v>
      </c>
      <c r="F68" s="324">
        <f t="shared" si="130"/>
        <v>3.4016298136645964</v>
      </c>
      <c r="G68" s="333">
        <v>5</v>
      </c>
      <c r="H68" s="325">
        <v>5</v>
      </c>
      <c r="I68" s="334">
        <v>4.8</v>
      </c>
      <c r="J68" s="333">
        <v>2</v>
      </c>
      <c r="K68" s="325">
        <v>2</v>
      </c>
      <c r="L68" s="334">
        <f t="shared" si="131"/>
        <v>2</v>
      </c>
      <c r="M68" s="324">
        <f t="shared" si="103"/>
        <v>2.8162981366459627</v>
      </c>
      <c r="N68" s="340">
        <v>2</v>
      </c>
      <c r="O68" s="341">
        <v>2</v>
      </c>
      <c r="P68" s="325">
        <f t="shared" si="141"/>
        <v>3.0880000000000001</v>
      </c>
      <c r="Q68" s="325">
        <f t="shared" si="105"/>
        <v>5</v>
      </c>
      <c r="R68" s="334">
        <f t="shared" si="142"/>
        <v>3.6260869565217391</v>
      </c>
      <c r="S68" s="95"/>
      <c r="T68" s="91"/>
      <c r="U68" s="63">
        <v>8</v>
      </c>
      <c r="V68" s="63"/>
      <c r="W68" s="63"/>
      <c r="X68" s="96">
        <v>11</v>
      </c>
      <c r="Y68" s="184"/>
      <c r="Z68" s="94"/>
      <c r="AA68" s="63"/>
      <c r="AB68" s="63">
        <f t="shared" si="143"/>
        <v>5</v>
      </c>
      <c r="AC68" s="185"/>
      <c r="AD68" s="97">
        <f t="shared" si="132"/>
        <v>30</v>
      </c>
      <c r="AE68" s="186"/>
      <c r="AF68" s="184">
        <f t="shared" si="144"/>
        <v>5</v>
      </c>
      <c r="AG68" s="58">
        <f t="shared" si="109"/>
        <v>0</v>
      </c>
      <c r="AH68" s="59">
        <f t="shared" si="110"/>
        <v>0</v>
      </c>
      <c r="AI68" s="59">
        <f t="shared" si="111"/>
        <v>0</v>
      </c>
      <c r="AJ68" s="59">
        <f t="shared" si="112"/>
        <v>1</v>
      </c>
      <c r="AK68" s="59">
        <f t="shared" si="113"/>
        <v>1</v>
      </c>
      <c r="AL68" s="185">
        <f t="shared" si="114"/>
        <v>1</v>
      </c>
      <c r="AM68" s="94">
        <f t="shared" si="115"/>
        <v>1</v>
      </c>
      <c r="AN68" s="63">
        <f t="shared" si="116"/>
        <v>1</v>
      </c>
      <c r="AO68" s="59">
        <f t="shared" si="145"/>
        <v>2</v>
      </c>
      <c r="AP68" s="62">
        <f t="shared" si="146"/>
        <v>0</v>
      </c>
      <c r="AQ68" s="59">
        <f t="shared" si="147"/>
        <v>3</v>
      </c>
      <c r="AR68" s="62">
        <f t="shared" si="148"/>
        <v>3</v>
      </c>
      <c r="AS68" s="62">
        <f t="shared" si="149"/>
        <v>5</v>
      </c>
      <c r="AT68" s="63">
        <f t="shared" si="99"/>
        <v>0</v>
      </c>
      <c r="AU68" s="63">
        <f t="shared" si="100"/>
        <v>0</v>
      </c>
      <c r="AV68" s="96">
        <f t="shared" si="121"/>
        <v>0</v>
      </c>
      <c r="AW68" s="64">
        <f t="shared" si="122"/>
        <v>4.9333333333333336</v>
      </c>
      <c r="AX68" s="86">
        <f t="shared" si="123"/>
        <v>2</v>
      </c>
      <c r="AY68" s="65">
        <f t="shared" si="124"/>
        <v>2</v>
      </c>
      <c r="AZ68" s="158"/>
      <c r="BA68" s="155">
        <f t="shared" si="125"/>
        <v>0</v>
      </c>
      <c r="BB68" s="156">
        <f t="shared" si="126"/>
        <v>0</v>
      </c>
      <c r="BC68" s="156">
        <f t="shared" si="127"/>
        <v>0</v>
      </c>
      <c r="BD68" s="156">
        <f t="shared" si="128"/>
        <v>1</v>
      </c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</row>
    <row r="69" spans="1:68" s="193" customFormat="1" ht="13.5" customHeight="1" thickBot="1" x14ac:dyDescent="0.3">
      <c r="A69" s="9">
        <f t="shared" si="101"/>
        <v>54</v>
      </c>
      <c r="B69" s="9">
        <f t="shared" si="129"/>
        <v>0</v>
      </c>
      <c r="C69" s="319">
        <v>28</v>
      </c>
      <c r="D69" s="230" t="s">
        <v>156</v>
      </c>
      <c r="E69" s="317">
        <f t="shared" si="102"/>
        <v>4</v>
      </c>
      <c r="F69" s="323">
        <f t="shared" si="130"/>
        <v>4.0916037267080743</v>
      </c>
      <c r="G69" s="331">
        <v>5</v>
      </c>
      <c r="H69" s="326">
        <v>5</v>
      </c>
      <c r="I69" s="332">
        <v>5</v>
      </c>
      <c r="J69" s="331">
        <v>4</v>
      </c>
      <c r="K69" s="326">
        <v>3</v>
      </c>
      <c r="L69" s="332">
        <f t="shared" si="131"/>
        <v>3.02</v>
      </c>
      <c r="M69" s="323">
        <f t="shared" si="103"/>
        <v>3.3860372670807455</v>
      </c>
      <c r="N69" s="338">
        <v>3</v>
      </c>
      <c r="O69" s="339">
        <v>3</v>
      </c>
      <c r="P69" s="326">
        <f t="shared" si="141"/>
        <v>3.2240000000000002</v>
      </c>
      <c r="Q69" s="326">
        <f t="shared" si="105"/>
        <v>5</v>
      </c>
      <c r="R69" s="332">
        <f t="shared" si="142"/>
        <v>3.4782608695652173</v>
      </c>
      <c r="S69" s="267">
        <v>9</v>
      </c>
      <c r="T69" s="268"/>
      <c r="U69" s="270">
        <v>9</v>
      </c>
      <c r="V69" s="270"/>
      <c r="W69" s="270"/>
      <c r="X69" s="271">
        <v>10</v>
      </c>
      <c r="Y69" s="312"/>
      <c r="Z69" s="269"/>
      <c r="AA69" s="270"/>
      <c r="AB69" s="270">
        <f t="shared" si="143"/>
        <v>0</v>
      </c>
      <c r="AC69" s="313"/>
      <c r="AD69" s="272">
        <f t="shared" si="132"/>
        <v>30</v>
      </c>
      <c r="AE69" s="123"/>
      <c r="AF69" s="312">
        <f t="shared" si="144"/>
        <v>0</v>
      </c>
      <c r="AG69" s="273">
        <f t="shared" si="109"/>
        <v>0</v>
      </c>
      <c r="AH69" s="274">
        <f t="shared" si="110"/>
        <v>0</v>
      </c>
      <c r="AI69" s="274">
        <f t="shared" si="111"/>
        <v>0</v>
      </c>
      <c r="AJ69" s="274">
        <f t="shared" si="112"/>
        <v>0</v>
      </c>
      <c r="AK69" s="274">
        <f t="shared" si="113"/>
        <v>0</v>
      </c>
      <c r="AL69" s="313">
        <f t="shared" si="114"/>
        <v>0</v>
      </c>
      <c r="AM69" s="269">
        <f t="shared" si="115"/>
        <v>0</v>
      </c>
      <c r="AN69" s="270">
        <f t="shared" si="116"/>
        <v>0</v>
      </c>
      <c r="AO69" s="274">
        <f t="shared" si="145"/>
        <v>0</v>
      </c>
      <c r="AP69" s="275">
        <f t="shared" si="146"/>
        <v>0</v>
      </c>
      <c r="AQ69" s="274">
        <f t="shared" si="147"/>
        <v>0</v>
      </c>
      <c r="AR69" s="275">
        <f t="shared" si="148"/>
        <v>0</v>
      </c>
      <c r="AS69" s="275">
        <f t="shared" si="149"/>
        <v>0</v>
      </c>
      <c r="AT69" s="270">
        <f t="shared" si="99"/>
        <v>0</v>
      </c>
      <c r="AU69" s="270">
        <f t="shared" si="100"/>
        <v>0</v>
      </c>
      <c r="AV69" s="271">
        <f t="shared" si="121"/>
        <v>0</v>
      </c>
      <c r="AW69" s="64">
        <f t="shared" si="122"/>
        <v>5</v>
      </c>
      <c r="AX69" s="86">
        <f t="shared" si="123"/>
        <v>3.34</v>
      </c>
      <c r="AY69" s="65">
        <f t="shared" si="124"/>
        <v>3</v>
      </c>
      <c r="AZ69" s="314"/>
      <c r="BA69" s="155">
        <f t="shared" si="125"/>
        <v>0</v>
      </c>
      <c r="BB69" s="156">
        <f t="shared" si="126"/>
        <v>1</v>
      </c>
      <c r="BC69" s="156">
        <f t="shared" si="127"/>
        <v>0</v>
      </c>
      <c r="BD69" s="156">
        <f t="shared" si="128"/>
        <v>0</v>
      </c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</row>
    <row r="70" spans="1:68" s="9" customFormat="1" ht="13.5" customHeight="1" thickBot="1" x14ac:dyDescent="0.3">
      <c r="B70" s="22">
        <f>SUM(A46:A69)/28</f>
        <v>34.178571428571431</v>
      </c>
      <c r="C70" s="348">
        <v>29</v>
      </c>
      <c r="D70" s="435" t="s">
        <v>6</v>
      </c>
      <c r="E70" s="433">
        <f>COUNTIF(E46:E69,"&lt;2,5")</f>
        <v>4</v>
      </c>
      <c r="F70" s="409" t="s">
        <v>96</v>
      </c>
      <c r="G70" s="405">
        <f>COUNTIF(G46:G69,"&lt;2,7")</f>
        <v>1</v>
      </c>
      <c r="H70" s="407">
        <f t="shared" ref="H70:O70" si="150">COUNTIF(H46:H69,"&lt;2,7")</f>
        <v>3</v>
      </c>
      <c r="I70" s="406">
        <f t="shared" si="150"/>
        <v>2</v>
      </c>
      <c r="J70" s="405">
        <f t="shared" si="150"/>
        <v>4</v>
      </c>
      <c r="K70" s="407">
        <f t="shared" si="150"/>
        <v>5</v>
      </c>
      <c r="L70" s="406">
        <f t="shared" si="150"/>
        <v>5</v>
      </c>
      <c r="M70" s="404"/>
      <c r="N70" s="405">
        <f t="shared" si="150"/>
        <v>4</v>
      </c>
      <c r="O70" s="408">
        <f t="shared" si="150"/>
        <v>4</v>
      </c>
      <c r="P70" s="242"/>
      <c r="Q70" s="335"/>
      <c r="R70" s="256"/>
      <c r="S70" s="241"/>
      <c r="T70" s="242"/>
      <c r="U70" s="245"/>
      <c r="V70" s="245"/>
      <c r="W70" s="245"/>
      <c r="X70" s="246"/>
      <c r="Y70" s="349"/>
      <c r="Z70" s="244"/>
      <c r="AA70" s="245"/>
      <c r="AB70" s="245"/>
      <c r="AC70" s="266"/>
      <c r="AD70" s="309"/>
      <c r="AE70" s="11"/>
      <c r="AF70" s="179">
        <f t="shared" si="144"/>
        <v>2</v>
      </c>
      <c r="AG70" s="74">
        <f t="shared" si="109"/>
        <v>1</v>
      </c>
      <c r="AH70" s="39">
        <f t="shared" si="110"/>
        <v>0</v>
      </c>
      <c r="AI70" s="82">
        <f t="shared" si="111"/>
        <v>1</v>
      </c>
      <c r="AJ70" s="39">
        <f t="shared" si="112"/>
        <v>0</v>
      </c>
      <c r="AK70" s="82">
        <f t="shared" si="113"/>
        <v>0</v>
      </c>
      <c r="AL70" s="182">
        <f t="shared" si="114"/>
        <v>0</v>
      </c>
      <c r="AM70" s="74">
        <f t="shared" si="115"/>
        <v>0</v>
      </c>
      <c r="AN70" s="39">
        <f t="shared" si="116"/>
        <v>0</v>
      </c>
      <c r="AO70" s="82">
        <f t="shared" si="145"/>
        <v>0</v>
      </c>
      <c r="AP70" s="85">
        <f t="shared" si="146"/>
        <v>2</v>
      </c>
      <c r="AQ70" s="82">
        <f t="shared" si="147"/>
        <v>0</v>
      </c>
      <c r="AR70" s="85">
        <f t="shared" si="148"/>
        <v>2</v>
      </c>
      <c r="AS70" s="85">
        <f t="shared" si="149"/>
        <v>2</v>
      </c>
      <c r="AT70" s="39">
        <f t="shared" si="99"/>
        <v>1</v>
      </c>
      <c r="AU70" s="39">
        <f t="shared" si="100"/>
        <v>0</v>
      </c>
      <c r="AV70" s="76">
        <f t="shared" si="121"/>
        <v>1</v>
      </c>
      <c r="AW70" s="75"/>
      <c r="AX70" s="86"/>
      <c r="AY70" s="39"/>
      <c r="AZ70" s="162"/>
      <c r="BA70" s="155"/>
      <c r="BB70" s="156"/>
      <c r="BC70" s="156"/>
      <c r="BD70" s="156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</row>
    <row r="71" spans="1:68" s="163" customFormat="1" ht="12.75" customHeight="1" thickBot="1" x14ac:dyDescent="0.3">
      <c r="A71" s="9"/>
      <c r="B71" s="9" t="s">
        <v>29</v>
      </c>
      <c r="D71" s="5"/>
      <c r="E71" s="190"/>
      <c r="F71" s="191"/>
      <c r="G71" s="369" t="s">
        <v>74</v>
      </c>
      <c r="H71" s="327" t="s">
        <v>75</v>
      </c>
      <c r="I71" s="327" t="s">
        <v>76</v>
      </c>
      <c r="J71" s="327" t="s">
        <v>98</v>
      </c>
      <c r="K71" s="327" t="s">
        <v>99</v>
      </c>
      <c r="L71" s="347" t="s">
        <v>100</v>
      </c>
      <c r="M71" s="347" t="s">
        <v>101</v>
      </c>
      <c r="N71" s="342" t="s">
        <v>102</v>
      </c>
      <c r="O71" s="342" t="s">
        <v>103</v>
      </c>
      <c r="P71" s="342" t="s">
        <v>104</v>
      </c>
      <c r="Q71" s="342" t="s">
        <v>105</v>
      </c>
      <c r="R71" s="342" t="s">
        <v>106</v>
      </c>
      <c r="S71" s="79"/>
      <c r="T71" s="79"/>
      <c r="U71" s="11"/>
      <c r="V71" s="11"/>
      <c r="W71" s="11"/>
      <c r="X71" s="11"/>
      <c r="Y71" s="123"/>
      <c r="Z71" s="8"/>
      <c r="AA71" s="8"/>
      <c r="AB71" s="9"/>
      <c r="AC71" s="192"/>
      <c r="AD71" s="193"/>
      <c r="AE71" s="11"/>
      <c r="AF71" s="467"/>
      <c r="AG71" s="123"/>
      <c r="AH71" s="123"/>
      <c r="AI71" s="123"/>
      <c r="AJ71" s="123"/>
      <c r="AK71" s="123"/>
      <c r="AL71" s="11"/>
      <c r="AM71" s="11"/>
      <c r="AN71" s="11"/>
      <c r="AO71" s="467"/>
      <c r="AP71" s="116"/>
      <c r="AQ71" s="467"/>
      <c r="AR71" s="467"/>
      <c r="AS71" s="117"/>
      <c r="AT71" s="467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</row>
    <row r="72" spans="1:68" ht="13.5" customHeight="1" thickBot="1" x14ac:dyDescent="0.35">
      <c r="C72" s="364">
        <f>VLOOKUP(D72,группы,3,FALSE)</f>
        <v>1</v>
      </c>
      <c r="D72" s="259" t="s">
        <v>157</v>
      </c>
      <c r="E72" s="260" t="s">
        <v>53</v>
      </c>
      <c r="F72" s="238" t="s">
        <v>54</v>
      </c>
      <c r="G72" s="368" t="s">
        <v>55</v>
      </c>
      <c r="H72" s="32" t="s">
        <v>56</v>
      </c>
      <c r="I72" s="261" t="s">
        <v>57</v>
      </c>
      <c r="J72" s="28" t="s">
        <v>58</v>
      </c>
      <c r="K72" s="29" t="s">
        <v>59</v>
      </c>
      <c r="L72" s="30" t="s">
        <v>60</v>
      </c>
      <c r="M72" s="238" t="s">
        <v>61</v>
      </c>
      <c r="N72" s="31" t="s">
        <v>62</v>
      </c>
      <c r="O72" s="32" t="s">
        <v>63</v>
      </c>
      <c r="P72" s="33" t="s">
        <v>64</v>
      </c>
      <c r="Q72" s="34" t="s">
        <v>65</v>
      </c>
      <c r="R72" s="30" t="s">
        <v>66</v>
      </c>
      <c r="S72" s="196" t="s">
        <v>108</v>
      </c>
      <c r="T72" s="197" t="s">
        <v>109</v>
      </c>
      <c r="U72" s="198" t="s">
        <v>110</v>
      </c>
      <c r="V72" s="198" t="s">
        <v>111</v>
      </c>
      <c r="W72" s="198" t="s">
        <v>112</v>
      </c>
      <c r="X72" s="198" t="s">
        <v>113</v>
      </c>
      <c r="Y72" s="199"/>
      <c r="Z72" s="204"/>
      <c r="AA72" s="204"/>
      <c r="AB72" s="205"/>
      <c r="AC72" s="206"/>
      <c r="AD72" s="19"/>
      <c r="AF72" s="176" t="s">
        <v>6</v>
      </c>
      <c r="AG72" s="177" t="s">
        <v>67</v>
      </c>
      <c r="AH72" s="177" t="s">
        <v>68</v>
      </c>
      <c r="AI72" s="177" t="s">
        <v>69</v>
      </c>
      <c r="AJ72" s="177" t="s">
        <v>70</v>
      </c>
      <c r="AK72" s="177" t="s">
        <v>114</v>
      </c>
      <c r="AL72" s="177" t="s">
        <v>71</v>
      </c>
      <c r="AM72" s="177" t="s">
        <v>72</v>
      </c>
      <c r="AN72" s="177" t="s">
        <v>73</v>
      </c>
      <c r="AO72" s="467"/>
      <c r="AP72" s="116"/>
      <c r="AQ72" s="467"/>
      <c r="AR72" s="467"/>
      <c r="AS72" s="117"/>
      <c r="AT72" s="11">
        <f t="shared" ref="AT72:AT84" si="151">IF(G72&lt;2.7,1,0)</f>
        <v>0</v>
      </c>
      <c r="AU72" s="11">
        <f t="shared" ref="AU72:AU84" si="152">IF(H72&lt;2.7,1,0)</f>
        <v>0</v>
      </c>
      <c r="AV72" s="11"/>
      <c r="AW72" s="467"/>
      <c r="AX72" s="467"/>
      <c r="AY72" s="467"/>
      <c r="AZ72" s="178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467"/>
    </row>
    <row r="73" spans="1:68" s="41" customFormat="1" ht="13.5" customHeight="1" x14ac:dyDescent="0.25">
      <c r="A73" s="9">
        <f t="shared" ref="A73:A83" si="153">VLOOKUP(D73,рейтинг,4,FALSE)</f>
        <v>25</v>
      </c>
      <c r="B73" s="9">
        <f>AF73</f>
        <v>0</v>
      </c>
      <c r="C73" s="223">
        <v>1</v>
      </c>
      <c r="D73" s="455" t="s">
        <v>158</v>
      </c>
      <c r="E73" s="224">
        <f t="shared" ref="E73:E83" si="154">IF(AB73=0,ROUND(F73,0),IF(AB73=1,ROUND(F73-1,0),2))</f>
        <v>5</v>
      </c>
      <c r="F73" s="44">
        <f t="shared" ref="F73:F83" si="155">(G73*$G$24+H73*$H$24+I73*$I$24+J73*$J$24+K73*$K$24+L73*$L$24+M73*$M$24)/$S$24</f>
        <v>4.5585463768115932</v>
      </c>
      <c r="G73" s="45">
        <v>5</v>
      </c>
      <c r="H73" s="46">
        <v>5</v>
      </c>
      <c r="I73" s="48">
        <v>5</v>
      </c>
      <c r="J73" s="45">
        <v>3.7</v>
      </c>
      <c r="K73" s="46">
        <v>4</v>
      </c>
      <c r="L73" s="48">
        <f>2+S73*3.4/30</f>
        <v>4.6633333333333331</v>
      </c>
      <c r="M73" s="44">
        <f t="shared" ref="M73:M83" si="156">(N73*$N$24+O73*$O$24+P73*$P$24+Q73*$Q$24+R73*$R$24)/$T$24</f>
        <v>4.5404637681159423</v>
      </c>
      <c r="N73" s="225">
        <v>5</v>
      </c>
      <c r="O73" s="50">
        <v>5</v>
      </c>
      <c r="P73" s="46">
        <f t="shared" ref="P73:P78" si="157">2+U73*3.4/25</f>
        <v>4.1760000000000002</v>
      </c>
      <c r="Q73" s="46">
        <f t="shared" ref="Q73:Q83" si="158">IF(N73*O73=0,2,5-3*V73/18)</f>
        <v>3.833333333333333</v>
      </c>
      <c r="R73" s="48">
        <f t="shared" ref="R73:R78" si="159">2+3.4*(W73+X73)/23</f>
        <v>3.7739130434782608</v>
      </c>
      <c r="S73" s="45">
        <v>23.5</v>
      </c>
      <c r="T73" s="51"/>
      <c r="U73" s="50">
        <v>16</v>
      </c>
      <c r="V73" s="50">
        <v>7</v>
      </c>
      <c r="W73" s="50"/>
      <c r="X73" s="52">
        <v>12</v>
      </c>
      <c r="Y73" s="53"/>
      <c r="Z73" s="49"/>
      <c r="AA73" s="54"/>
      <c r="AB73" s="50">
        <f>AS73</f>
        <v>0</v>
      </c>
      <c r="AC73" s="262"/>
      <c r="AD73" s="53">
        <f>AD70</f>
        <v>0</v>
      </c>
      <c r="AE73" s="186"/>
      <c r="AF73" s="184">
        <f t="shared" ref="AF73" si="160">SUM(AG73:AN73)</f>
        <v>0</v>
      </c>
      <c r="AG73" s="58">
        <f t="shared" ref="AG73:AG84" si="161">IF(G73&lt;2.6,1,0)</f>
        <v>0</v>
      </c>
      <c r="AH73" s="59">
        <f t="shared" ref="AH73:AH84" si="162">IF(H73&lt;2.6,1,0)</f>
        <v>0</v>
      </c>
      <c r="AI73" s="59">
        <f t="shared" ref="AI73:AI84" si="163">IF(I73&lt;2.6,1,0)</f>
        <v>0</v>
      </c>
      <c r="AJ73" s="59">
        <f t="shared" ref="AJ73:AJ84" si="164">IF(J73&lt;2.6,1,0)</f>
        <v>0</v>
      </c>
      <c r="AK73" s="59">
        <f t="shared" ref="AK73:AK84" si="165">IF(K73&lt;2.6,1,0)</f>
        <v>0</v>
      </c>
      <c r="AL73" s="99">
        <f t="shared" ref="AL73:AL84" si="166">IF(L73&lt;2.6,1,0)</f>
        <v>0</v>
      </c>
      <c r="AM73" s="98">
        <f t="shared" ref="AM73:AM84" si="167">IF(N73&lt;2.6,1,0)</f>
        <v>0</v>
      </c>
      <c r="AN73" s="63">
        <f t="shared" ref="AN73:AN84" si="168">IF(O73&lt;2.6,1,0)</f>
        <v>0</v>
      </c>
      <c r="AO73" s="61">
        <f t="shared" ref="AO73:AO78" si="169">SUM(AM73:AN73)</f>
        <v>0</v>
      </c>
      <c r="AP73" s="62">
        <f t="shared" ref="AP73:AP78" si="170">SUM(AG73:AI73)</f>
        <v>0</v>
      </c>
      <c r="AQ73" s="59">
        <f t="shared" ref="AQ73:AQ78" si="171">SUM(AJ73:AL73)</f>
        <v>0</v>
      </c>
      <c r="AR73" s="62">
        <f t="shared" ref="AR73:AR78" si="172">SUM(AP73:AQ73)</f>
        <v>0</v>
      </c>
      <c r="AS73" s="62">
        <f t="shared" ref="AS73:AS77" si="173">SUM(AO73:AQ73)</f>
        <v>0</v>
      </c>
      <c r="AT73" s="63">
        <f t="shared" si="151"/>
        <v>0</v>
      </c>
      <c r="AU73" s="63">
        <f t="shared" si="152"/>
        <v>0</v>
      </c>
      <c r="AV73" s="63">
        <f t="shared" ref="AV73:AV84" si="174">IF(I73&lt;2.7,1,0)</f>
        <v>0</v>
      </c>
      <c r="AW73" s="64">
        <f t="shared" ref="AW73:AW83" si="175">SUM(G73:I73)/3</f>
        <v>5</v>
      </c>
      <c r="AX73" s="86">
        <f t="shared" ref="AX73:AX83" si="176">SUM(J73:L73)/3</f>
        <v>4.1211111111111114</v>
      </c>
      <c r="AY73" s="65">
        <f t="shared" ref="AY73:AY83" si="177">SUM(N73:O73)/2</f>
        <v>5</v>
      </c>
      <c r="AZ73" s="158" t="s">
        <v>116</v>
      </c>
      <c r="BA73" s="159">
        <f t="shared" ref="BA73:BA83" si="178">IF(E73=5,1,0)</f>
        <v>1</v>
      </c>
      <c r="BB73" s="160">
        <f t="shared" ref="BB73:BB83" si="179">IF(E73=4,1,0)</f>
        <v>0</v>
      </c>
      <c r="BC73" s="160">
        <f t="shared" ref="BC73:BC83" si="180">IF(E73=3,1,0)</f>
        <v>0</v>
      </c>
      <c r="BD73" s="160">
        <f t="shared" ref="BD73:BD83" si="181">IF(E73=2,1,0)</f>
        <v>0</v>
      </c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</row>
    <row r="74" spans="1:68" s="9" customFormat="1" ht="13.5" customHeight="1" x14ac:dyDescent="0.25">
      <c r="A74" s="9">
        <f t="shared" si="153"/>
        <v>33</v>
      </c>
      <c r="B74" s="9">
        <f t="shared" ref="B74:B83" si="182">AF74</f>
        <v>0</v>
      </c>
      <c r="C74" s="179">
        <v>2</v>
      </c>
      <c r="D74" s="234" t="s">
        <v>159</v>
      </c>
      <c r="E74" s="202">
        <f t="shared" si="154"/>
        <v>4</v>
      </c>
      <c r="F74" s="69">
        <f t="shared" si="155"/>
        <v>4.4468633540372675</v>
      </c>
      <c r="G74" s="70">
        <v>5</v>
      </c>
      <c r="H74" s="71">
        <v>5</v>
      </c>
      <c r="I74" s="73">
        <v>5</v>
      </c>
      <c r="J74" s="70">
        <v>3.4</v>
      </c>
      <c r="K74" s="71">
        <v>4.7</v>
      </c>
      <c r="L74" s="73">
        <f t="shared" ref="L74:L83" si="183">2+S74*3.4/30</f>
        <v>3.8133333333333335</v>
      </c>
      <c r="M74" s="69">
        <f t="shared" si="156"/>
        <v>4.0986335403726706</v>
      </c>
      <c r="N74" s="203">
        <v>4</v>
      </c>
      <c r="O74" s="39">
        <v>5</v>
      </c>
      <c r="P74" s="71">
        <f t="shared" si="157"/>
        <v>3.3600000000000003</v>
      </c>
      <c r="Q74" s="71">
        <f t="shared" si="158"/>
        <v>4</v>
      </c>
      <c r="R74" s="73">
        <f t="shared" si="159"/>
        <v>3.3304347826086955</v>
      </c>
      <c r="S74" s="70">
        <v>16</v>
      </c>
      <c r="T74" s="75"/>
      <c r="U74" s="39">
        <v>10</v>
      </c>
      <c r="V74" s="39">
        <v>6</v>
      </c>
      <c r="W74" s="39"/>
      <c r="X74" s="76">
        <v>9</v>
      </c>
      <c r="Y74" s="77"/>
      <c r="Z74" s="74"/>
      <c r="AA74" s="468"/>
      <c r="AB74" s="151">
        <f t="shared" ref="AB74:AB78" si="184">AS74</f>
        <v>0</v>
      </c>
      <c r="AC74" s="182"/>
      <c r="AD74" s="77">
        <f>AD73</f>
        <v>0</v>
      </c>
      <c r="AE74" s="11"/>
      <c r="AF74" s="179">
        <f t="shared" ref="AF74:AF78" si="185">SUM(AG74:AN74)</f>
        <v>0</v>
      </c>
      <c r="AG74" s="74">
        <f t="shared" si="161"/>
        <v>0</v>
      </c>
      <c r="AH74" s="39">
        <f t="shared" si="162"/>
        <v>0</v>
      </c>
      <c r="AI74" s="82">
        <f t="shared" si="163"/>
        <v>0</v>
      </c>
      <c r="AJ74" s="39">
        <f t="shared" si="164"/>
        <v>0</v>
      </c>
      <c r="AK74" s="82">
        <f t="shared" si="165"/>
        <v>0</v>
      </c>
      <c r="AL74" s="78">
        <f t="shared" si="166"/>
        <v>0</v>
      </c>
      <c r="AM74" s="468">
        <f t="shared" si="167"/>
        <v>0</v>
      </c>
      <c r="AN74" s="39">
        <f t="shared" si="168"/>
        <v>0</v>
      </c>
      <c r="AO74" s="84">
        <f t="shared" si="169"/>
        <v>0</v>
      </c>
      <c r="AP74" s="85">
        <f t="shared" si="170"/>
        <v>0</v>
      </c>
      <c r="AQ74" s="82">
        <f t="shared" si="171"/>
        <v>0</v>
      </c>
      <c r="AR74" s="85">
        <f t="shared" si="172"/>
        <v>0</v>
      </c>
      <c r="AS74" s="85">
        <f t="shared" si="173"/>
        <v>0</v>
      </c>
      <c r="AT74" s="39">
        <f t="shared" si="151"/>
        <v>0</v>
      </c>
      <c r="AU74" s="39">
        <f t="shared" si="152"/>
        <v>0</v>
      </c>
      <c r="AV74" s="39">
        <f t="shared" si="174"/>
        <v>0</v>
      </c>
      <c r="AW74" s="64">
        <f t="shared" si="175"/>
        <v>5</v>
      </c>
      <c r="AX74" s="86">
        <f t="shared" si="176"/>
        <v>3.9711111111111115</v>
      </c>
      <c r="AY74" s="65">
        <f t="shared" si="177"/>
        <v>4.5</v>
      </c>
      <c r="AZ74" s="162"/>
      <c r="BA74" s="159">
        <f t="shared" si="178"/>
        <v>0</v>
      </c>
      <c r="BB74" s="160">
        <f t="shared" si="179"/>
        <v>1</v>
      </c>
      <c r="BC74" s="160">
        <f t="shared" si="180"/>
        <v>0</v>
      </c>
      <c r="BD74" s="160">
        <f t="shared" si="181"/>
        <v>0</v>
      </c>
      <c r="BE74" s="467"/>
      <c r="BF74" s="467"/>
      <c r="BG74" s="467"/>
      <c r="BH74" s="467"/>
      <c r="BI74" s="467"/>
      <c r="BJ74" s="467"/>
      <c r="BK74" s="467"/>
      <c r="BL74" s="467"/>
      <c r="BM74" s="467"/>
      <c r="BN74" s="467"/>
      <c r="BO74" s="467"/>
      <c r="BP74" s="467"/>
    </row>
    <row r="75" spans="1:68" s="41" customFormat="1" ht="13.5" customHeight="1" x14ac:dyDescent="0.25">
      <c r="A75" s="9">
        <f t="shared" si="153"/>
        <v>2</v>
      </c>
      <c r="B75" s="9">
        <f t="shared" si="182"/>
        <v>0</v>
      </c>
      <c r="C75" s="183">
        <v>3</v>
      </c>
      <c r="D75" s="378" t="s">
        <v>160</v>
      </c>
      <c r="E75" s="200">
        <f t="shared" si="154"/>
        <v>5</v>
      </c>
      <c r="F75" s="89">
        <f t="shared" si="155"/>
        <v>4.8621844720496901</v>
      </c>
      <c r="G75" s="90">
        <v>5</v>
      </c>
      <c r="H75" s="91">
        <v>4.8</v>
      </c>
      <c r="I75" s="93">
        <v>5</v>
      </c>
      <c r="J75" s="90">
        <v>5</v>
      </c>
      <c r="K75" s="91">
        <v>5</v>
      </c>
      <c r="L75" s="93">
        <f t="shared" si="183"/>
        <v>4.55</v>
      </c>
      <c r="M75" s="89">
        <f t="shared" si="156"/>
        <v>4.596844720496895</v>
      </c>
      <c r="N75" s="201">
        <v>5</v>
      </c>
      <c r="O75" s="63">
        <v>5</v>
      </c>
      <c r="P75" s="91">
        <f t="shared" si="157"/>
        <v>3.9039999999999999</v>
      </c>
      <c r="Q75" s="91">
        <f t="shared" si="158"/>
        <v>4.5</v>
      </c>
      <c r="R75" s="93">
        <f t="shared" si="159"/>
        <v>3.7739130434782608</v>
      </c>
      <c r="S75" s="90">
        <v>22.5</v>
      </c>
      <c r="T75" s="95"/>
      <c r="U75" s="63">
        <v>14</v>
      </c>
      <c r="V75" s="63">
        <v>3</v>
      </c>
      <c r="W75" s="63"/>
      <c r="X75" s="96">
        <v>12</v>
      </c>
      <c r="Y75" s="97"/>
      <c r="Z75" s="94"/>
      <c r="AA75" s="98"/>
      <c r="AB75" s="65">
        <f t="shared" si="184"/>
        <v>0</v>
      </c>
      <c r="AC75" s="185"/>
      <c r="AD75" s="97">
        <f t="shared" ref="AD75:AD84" si="186">AD74</f>
        <v>0</v>
      </c>
      <c r="AE75" s="186"/>
      <c r="AF75" s="184">
        <f t="shared" si="185"/>
        <v>0</v>
      </c>
      <c r="AG75" s="58">
        <f t="shared" si="161"/>
        <v>0</v>
      </c>
      <c r="AH75" s="59">
        <f t="shared" si="162"/>
        <v>0</v>
      </c>
      <c r="AI75" s="59">
        <f t="shared" si="163"/>
        <v>0</v>
      </c>
      <c r="AJ75" s="59">
        <f t="shared" si="164"/>
        <v>0</v>
      </c>
      <c r="AK75" s="59">
        <f t="shared" si="165"/>
        <v>0</v>
      </c>
      <c r="AL75" s="99">
        <f t="shared" si="166"/>
        <v>0</v>
      </c>
      <c r="AM75" s="98">
        <f t="shared" si="167"/>
        <v>0</v>
      </c>
      <c r="AN75" s="63">
        <f t="shared" si="168"/>
        <v>0</v>
      </c>
      <c r="AO75" s="61">
        <f t="shared" si="169"/>
        <v>0</v>
      </c>
      <c r="AP75" s="62">
        <f t="shared" si="170"/>
        <v>0</v>
      </c>
      <c r="AQ75" s="59">
        <f t="shared" si="171"/>
        <v>0</v>
      </c>
      <c r="AR75" s="62">
        <f t="shared" si="172"/>
        <v>0</v>
      </c>
      <c r="AS75" s="62">
        <f t="shared" si="173"/>
        <v>0</v>
      </c>
      <c r="AT75" s="63">
        <f t="shared" si="151"/>
        <v>0</v>
      </c>
      <c r="AU75" s="63">
        <f t="shared" si="152"/>
        <v>0</v>
      </c>
      <c r="AV75" s="63">
        <f t="shared" si="174"/>
        <v>0</v>
      </c>
      <c r="AW75" s="64">
        <f t="shared" si="175"/>
        <v>4.9333333333333336</v>
      </c>
      <c r="AX75" s="86">
        <f t="shared" si="176"/>
        <v>4.8500000000000005</v>
      </c>
      <c r="AY75" s="65">
        <f t="shared" si="177"/>
        <v>5</v>
      </c>
      <c r="AZ75" s="158"/>
      <c r="BA75" s="159">
        <f t="shared" si="178"/>
        <v>1</v>
      </c>
      <c r="BB75" s="160">
        <f t="shared" si="179"/>
        <v>0</v>
      </c>
      <c r="BC75" s="160">
        <f t="shared" si="180"/>
        <v>0</v>
      </c>
      <c r="BD75" s="160">
        <f t="shared" si="181"/>
        <v>0</v>
      </c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</row>
    <row r="76" spans="1:68" s="9" customFormat="1" ht="13.5" customHeight="1" x14ac:dyDescent="0.25">
      <c r="A76" s="9">
        <f t="shared" si="153"/>
        <v>12</v>
      </c>
      <c r="B76" s="9">
        <f t="shared" si="182"/>
        <v>0</v>
      </c>
      <c r="C76" s="179">
        <v>4</v>
      </c>
      <c r="D76" s="344" t="s">
        <v>161</v>
      </c>
      <c r="E76" s="202">
        <f t="shared" si="154"/>
        <v>5</v>
      </c>
      <c r="F76" s="69">
        <f t="shared" si="155"/>
        <v>4.7213606625258802</v>
      </c>
      <c r="G76" s="70">
        <v>5</v>
      </c>
      <c r="H76" s="71">
        <v>5</v>
      </c>
      <c r="I76" s="73">
        <v>5</v>
      </c>
      <c r="J76" s="70">
        <v>4.4000000000000004</v>
      </c>
      <c r="K76" s="71">
        <v>5</v>
      </c>
      <c r="L76" s="73">
        <f t="shared" si="183"/>
        <v>4.04</v>
      </c>
      <c r="M76" s="69">
        <f t="shared" si="156"/>
        <v>4.5536066252587988</v>
      </c>
      <c r="N76" s="203">
        <v>5</v>
      </c>
      <c r="O76" s="39">
        <v>5</v>
      </c>
      <c r="P76" s="71">
        <f t="shared" si="157"/>
        <v>3.7679999999999998</v>
      </c>
      <c r="Q76" s="71">
        <f t="shared" si="158"/>
        <v>4.333333333333333</v>
      </c>
      <c r="R76" s="73">
        <f t="shared" si="159"/>
        <v>3.7739130434782608</v>
      </c>
      <c r="S76" s="70">
        <v>18</v>
      </c>
      <c r="T76" s="75"/>
      <c r="U76" s="39">
        <v>13</v>
      </c>
      <c r="V76" s="39">
        <v>4</v>
      </c>
      <c r="W76" s="39"/>
      <c r="X76" s="76">
        <v>12</v>
      </c>
      <c r="Y76" s="77"/>
      <c r="Z76" s="74"/>
      <c r="AA76" s="468"/>
      <c r="AB76" s="151">
        <f t="shared" si="184"/>
        <v>0</v>
      </c>
      <c r="AC76" s="182"/>
      <c r="AD76" s="77">
        <f t="shared" si="186"/>
        <v>0</v>
      </c>
      <c r="AE76" s="11"/>
      <c r="AF76" s="179">
        <f t="shared" si="185"/>
        <v>0</v>
      </c>
      <c r="AG76" s="74">
        <f t="shared" si="161"/>
        <v>0</v>
      </c>
      <c r="AH76" s="39">
        <f t="shared" si="162"/>
        <v>0</v>
      </c>
      <c r="AI76" s="82">
        <f t="shared" si="163"/>
        <v>0</v>
      </c>
      <c r="AJ76" s="39">
        <f t="shared" si="164"/>
        <v>0</v>
      </c>
      <c r="AK76" s="82">
        <f t="shared" si="165"/>
        <v>0</v>
      </c>
      <c r="AL76" s="78">
        <f t="shared" si="166"/>
        <v>0</v>
      </c>
      <c r="AM76" s="468">
        <f t="shared" si="167"/>
        <v>0</v>
      </c>
      <c r="AN76" s="39">
        <f t="shared" si="168"/>
        <v>0</v>
      </c>
      <c r="AO76" s="84">
        <f t="shared" si="169"/>
        <v>0</v>
      </c>
      <c r="AP76" s="85">
        <f t="shared" si="170"/>
        <v>0</v>
      </c>
      <c r="AQ76" s="82">
        <f t="shared" si="171"/>
        <v>0</v>
      </c>
      <c r="AR76" s="85">
        <f t="shared" si="172"/>
        <v>0</v>
      </c>
      <c r="AS76" s="85">
        <f t="shared" si="173"/>
        <v>0</v>
      </c>
      <c r="AT76" s="39">
        <f t="shared" si="151"/>
        <v>0</v>
      </c>
      <c r="AU76" s="39">
        <f t="shared" si="152"/>
        <v>0</v>
      </c>
      <c r="AV76" s="39">
        <f t="shared" si="174"/>
        <v>0</v>
      </c>
      <c r="AW76" s="64">
        <f t="shared" si="175"/>
        <v>5</v>
      </c>
      <c r="AX76" s="86">
        <f t="shared" si="176"/>
        <v>4.4800000000000004</v>
      </c>
      <c r="AY76" s="65">
        <f t="shared" si="177"/>
        <v>5</v>
      </c>
      <c r="AZ76" s="162"/>
      <c r="BA76" s="159">
        <f t="shared" si="178"/>
        <v>1</v>
      </c>
      <c r="BB76" s="160">
        <f t="shared" si="179"/>
        <v>0</v>
      </c>
      <c r="BC76" s="160">
        <f t="shared" si="180"/>
        <v>0</v>
      </c>
      <c r="BD76" s="160">
        <f t="shared" si="181"/>
        <v>0</v>
      </c>
      <c r="BE76" s="467"/>
      <c r="BF76" s="467"/>
      <c r="BG76" s="467"/>
      <c r="BH76" s="467"/>
      <c r="BI76" s="467"/>
      <c r="BJ76" s="467"/>
      <c r="BK76" s="467"/>
      <c r="BL76" s="467"/>
      <c r="BM76" s="467"/>
      <c r="BN76" s="467"/>
      <c r="BO76" s="467"/>
      <c r="BP76" s="467"/>
    </row>
    <row r="77" spans="1:68" s="41" customFormat="1" ht="13.5" customHeight="1" x14ac:dyDescent="0.25">
      <c r="A77" s="9">
        <f t="shared" si="153"/>
        <v>9</v>
      </c>
      <c r="B77" s="9">
        <f t="shared" si="182"/>
        <v>0</v>
      </c>
      <c r="C77" s="183">
        <v>5</v>
      </c>
      <c r="D77" s="431" t="s">
        <v>162</v>
      </c>
      <c r="E77" s="200">
        <f t="shared" si="154"/>
        <v>5</v>
      </c>
      <c r="F77" s="89">
        <f t="shared" si="155"/>
        <v>4.7394028985507246</v>
      </c>
      <c r="G77" s="90">
        <v>5</v>
      </c>
      <c r="H77" s="91">
        <v>4.8</v>
      </c>
      <c r="I77" s="93">
        <v>5</v>
      </c>
      <c r="J77" s="90">
        <v>5</v>
      </c>
      <c r="K77" s="91">
        <v>4.7</v>
      </c>
      <c r="L77" s="93">
        <f t="shared" si="183"/>
        <v>4.1533333333333333</v>
      </c>
      <c r="M77" s="89">
        <f t="shared" si="156"/>
        <v>4.4140289855072457</v>
      </c>
      <c r="N77" s="201">
        <v>4</v>
      </c>
      <c r="O77" s="63">
        <v>5</v>
      </c>
      <c r="P77" s="91">
        <f t="shared" si="157"/>
        <v>3.9039999999999999</v>
      </c>
      <c r="Q77" s="91">
        <f t="shared" si="158"/>
        <v>4.333333333333333</v>
      </c>
      <c r="R77" s="93">
        <f t="shared" si="159"/>
        <v>4.660869565217391</v>
      </c>
      <c r="S77" s="90">
        <v>19</v>
      </c>
      <c r="T77" s="95"/>
      <c r="U77" s="63">
        <v>14</v>
      </c>
      <c r="V77" s="63">
        <v>4</v>
      </c>
      <c r="W77" s="63">
        <v>6</v>
      </c>
      <c r="X77" s="96">
        <v>12</v>
      </c>
      <c r="Y77" s="97"/>
      <c r="Z77" s="94"/>
      <c r="AA77" s="98">
        <v>6</v>
      </c>
      <c r="AB77" s="65">
        <f t="shared" si="184"/>
        <v>0</v>
      </c>
      <c r="AC77" s="185"/>
      <c r="AD77" s="97">
        <f t="shared" si="186"/>
        <v>0</v>
      </c>
      <c r="AE77" s="186"/>
      <c r="AF77" s="184">
        <f t="shared" si="185"/>
        <v>0</v>
      </c>
      <c r="AG77" s="58">
        <f t="shared" si="161"/>
        <v>0</v>
      </c>
      <c r="AH77" s="59">
        <f t="shared" si="162"/>
        <v>0</v>
      </c>
      <c r="AI77" s="59">
        <f t="shared" si="163"/>
        <v>0</v>
      </c>
      <c r="AJ77" s="59">
        <f t="shared" si="164"/>
        <v>0</v>
      </c>
      <c r="AK77" s="59">
        <f t="shared" si="165"/>
        <v>0</v>
      </c>
      <c r="AL77" s="99">
        <f t="shared" si="166"/>
        <v>0</v>
      </c>
      <c r="AM77" s="98">
        <f t="shared" si="167"/>
        <v>0</v>
      </c>
      <c r="AN77" s="63">
        <f t="shared" si="168"/>
        <v>0</v>
      </c>
      <c r="AO77" s="61">
        <f t="shared" si="169"/>
        <v>0</v>
      </c>
      <c r="AP77" s="62">
        <f t="shared" si="170"/>
        <v>0</v>
      </c>
      <c r="AQ77" s="59">
        <f t="shared" si="171"/>
        <v>0</v>
      </c>
      <c r="AR77" s="62">
        <f t="shared" si="172"/>
        <v>0</v>
      </c>
      <c r="AS77" s="62">
        <f t="shared" si="173"/>
        <v>0</v>
      </c>
      <c r="AT77" s="63">
        <f t="shared" si="151"/>
        <v>0</v>
      </c>
      <c r="AU77" s="63">
        <f t="shared" si="152"/>
        <v>0</v>
      </c>
      <c r="AV77" s="63">
        <f t="shared" si="174"/>
        <v>0</v>
      </c>
      <c r="AW77" s="64">
        <f t="shared" si="175"/>
        <v>4.9333333333333336</v>
      </c>
      <c r="AX77" s="86">
        <f t="shared" si="176"/>
        <v>4.6177777777777775</v>
      </c>
      <c r="AY77" s="65">
        <f t="shared" si="177"/>
        <v>4.5</v>
      </c>
      <c r="AZ77" s="158"/>
      <c r="BA77" s="159">
        <f t="shared" si="178"/>
        <v>1</v>
      </c>
      <c r="BB77" s="160">
        <f t="shared" si="179"/>
        <v>0</v>
      </c>
      <c r="BC77" s="160">
        <f t="shared" si="180"/>
        <v>0</v>
      </c>
      <c r="BD77" s="160">
        <f t="shared" si="181"/>
        <v>0</v>
      </c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</row>
    <row r="78" spans="1:68" s="9" customFormat="1" ht="13.5" customHeight="1" x14ac:dyDescent="0.25">
      <c r="A78" s="9">
        <f t="shared" si="153"/>
        <v>17</v>
      </c>
      <c r="B78" s="9">
        <f t="shared" si="182"/>
        <v>0</v>
      </c>
      <c r="C78" s="179">
        <v>6</v>
      </c>
      <c r="D78" s="344" t="s">
        <v>163</v>
      </c>
      <c r="E78" s="202">
        <f t="shared" si="154"/>
        <v>5</v>
      </c>
      <c r="F78" s="69">
        <f t="shared" si="155"/>
        <v>4.6431093167701869</v>
      </c>
      <c r="G78" s="70">
        <v>5</v>
      </c>
      <c r="H78" s="71">
        <v>5</v>
      </c>
      <c r="I78" s="73">
        <v>5</v>
      </c>
      <c r="J78" s="70">
        <v>4</v>
      </c>
      <c r="K78" s="71">
        <v>4.4000000000000004</v>
      </c>
      <c r="L78" s="73">
        <f t="shared" si="183"/>
        <v>4.8333333333333339</v>
      </c>
      <c r="M78" s="69">
        <f t="shared" si="156"/>
        <v>4.0810931677018631</v>
      </c>
      <c r="N78" s="203">
        <v>5</v>
      </c>
      <c r="O78" s="39">
        <v>5</v>
      </c>
      <c r="P78" s="71">
        <f t="shared" si="157"/>
        <v>2.2720000000000002</v>
      </c>
      <c r="Q78" s="71">
        <f t="shared" si="158"/>
        <v>4</v>
      </c>
      <c r="R78" s="73">
        <f t="shared" si="159"/>
        <v>2.2956521739130435</v>
      </c>
      <c r="S78" s="70">
        <v>25</v>
      </c>
      <c r="T78" s="75"/>
      <c r="U78" s="39">
        <v>2</v>
      </c>
      <c r="V78" s="39">
        <v>6</v>
      </c>
      <c r="W78" s="39"/>
      <c r="X78" s="76">
        <v>2</v>
      </c>
      <c r="Y78" s="77"/>
      <c r="Z78" s="74"/>
      <c r="AA78" s="468"/>
      <c r="AB78" s="151">
        <f t="shared" si="184"/>
        <v>0</v>
      </c>
      <c r="AC78" s="182"/>
      <c r="AD78" s="77">
        <f t="shared" si="186"/>
        <v>0</v>
      </c>
      <c r="AE78" s="11"/>
      <c r="AF78" s="179">
        <f t="shared" si="185"/>
        <v>0</v>
      </c>
      <c r="AG78" s="74">
        <f t="shared" si="161"/>
        <v>0</v>
      </c>
      <c r="AH78" s="39">
        <f t="shared" si="162"/>
        <v>0</v>
      </c>
      <c r="AI78" s="82">
        <f t="shared" si="163"/>
        <v>0</v>
      </c>
      <c r="AJ78" s="39">
        <f t="shared" si="164"/>
        <v>0</v>
      </c>
      <c r="AK78" s="82">
        <f t="shared" si="165"/>
        <v>0</v>
      </c>
      <c r="AL78" s="78">
        <f t="shared" si="166"/>
        <v>0</v>
      </c>
      <c r="AM78" s="468">
        <f t="shared" si="167"/>
        <v>0</v>
      </c>
      <c r="AN78" s="39">
        <f t="shared" si="168"/>
        <v>0</v>
      </c>
      <c r="AO78" s="84">
        <f t="shared" si="169"/>
        <v>0</v>
      </c>
      <c r="AP78" s="85">
        <f t="shared" si="170"/>
        <v>0</v>
      </c>
      <c r="AQ78" s="82">
        <f t="shared" si="171"/>
        <v>0</v>
      </c>
      <c r="AR78" s="85">
        <f t="shared" si="172"/>
        <v>0</v>
      </c>
      <c r="AS78" s="85">
        <f t="shared" ref="AS78" si="187">SUM(AO78:AQ78)</f>
        <v>0</v>
      </c>
      <c r="AT78" s="39">
        <f t="shared" si="151"/>
        <v>0</v>
      </c>
      <c r="AU78" s="39">
        <f t="shared" si="152"/>
        <v>0</v>
      </c>
      <c r="AV78" s="39">
        <f t="shared" si="174"/>
        <v>0</v>
      </c>
      <c r="AW78" s="64">
        <f t="shared" si="175"/>
        <v>5</v>
      </c>
      <c r="AX78" s="86">
        <f t="shared" si="176"/>
        <v>4.4111111111111114</v>
      </c>
      <c r="AY78" s="65">
        <f t="shared" si="177"/>
        <v>5</v>
      </c>
      <c r="AZ78" s="162"/>
      <c r="BA78" s="159">
        <f t="shared" si="178"/>
        <v>1</v>
      </c>
      <c r="BB78" s="160">
        <f t="shared" si="179"/>
        <v>0</v>
      </c>
      <c r="BC78" s="160">
        <f t="shared" si="180"/>
        <v>0</v>
      </c>
      <c r="BD78" s="160">
        <f t="shared" si="181"/>
        <v>0</v>
      </c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</row>
    <row r="79" spans="1:68" s="41" customFormat="1" ht="13.5" customHeight="1" x14ac:dyDescent="0.25">
      <c r="A79" s="9">
        <f t="shared" si="153"/>
        <v>53</v>
      </c>
      <c r="B79" s="9">
        <f t="shared" si="182"/>
        <v>0</v>
      </c>
      <c r="C79" s="183">
        <v>7</v>
      </c>
      <c r="D79" s="235" t="s">
        <v>164</v>
      </c>
      <c r="E79" s="200">
        <f t="shared" si="154"/>
        <v>4</v>
      </c>
      <c r="F79" s="89">
        <f t="shared" si="155"/>
        <v>4.1159559006211186</v>
      </c>
      <c r="G79" s="90">
        <v>5</v>
      </c>
      <c r="H79" s="91">
        <v>5</v>
      </c>
      <c r="I79" s="93">
        <v>4.3</v>
      </c>
      <c r="J79" s="90">
        <v>2.7</v>
      </c>
      <c r="K79" s="91">
        <v>4</v>
      </c>
      <c r="L79" s="93">
        <f t="shared" si="183"/>
        <v>3.6433333333333335</v>
      </c>
      <c r="M79" s="89">
        <f t="shared" si="156"/>
        <v>4.1945590062111799</v>
      </c>
      <c r="N79" s="201">
        <v>4</v>
      </c>
      <c r="O79" s="63">
        <v>5</v>
      </c>
      <c r="P79" s="91">
        <f t="shared" ref="P79:P82" si="188">2+U79*3.4/25</f>
        <v>3.0880000000000001</v>
      </c>
      <c r="Q79" s="91">
        <f t="shared" si="158"/>
        <v>4.5</v>
      </c>
      <c r="R79" s="93">
        <f t="shared" ref="R79:R82" si="189">2+3.4*(W79+X79)/23</f>
        <v>3.7739130434782608</v>
      </c>
      <c r="S79" s="90">
        <v>14.5</v>
      </c>
      <c r="T79" s="95"/>
      <c r="U79" s="63">
        <v>8</v>
      </c>
      <c r="V79" s="63">
        <v>3</v>
      </c>
      <c r="W79" s="63"/>
      <c r="X79" s="96">
        <v>12</v>
      </c>
      <c r="Y79" s="97"/>
      <c r="Z79" s="94"/>
      <c r="AA79" s="98"/>
      <c r="AB79" s="65">
        <f t="shared" ref="AB79:AB82" si="190">AS79</f>
        <v>0</v>
      </c>
      <c r="AC79" s="185"/>
      <c r="AD79" s="97">
        <f t="shared" si="186"/>
        <v>0</v>
      </c>
      <c r="AE79" s="186"/>
      <c r="AF79" s="184">
        <f t="shared" ref="AF79:AF82" si="191">SUM(AG79:AN79)</f>
        <v>0</v>
      </c>
      <c r="AG79" s="58">
        <f t="shared" si="161"/>
        <v>0</v>
      </c>
      <c r="AH79" s="59">
        <f t="shared" si="162"/>
        <v>0</v>
      </c>
      <c r="AI79" s="59">
        <f t="shared" si="163"/>
        <v>0</v>
      </c>
      <c r="AJ79" s="59">
        <f t="shared" si="164"/>
        <v>0</v>
      </c>
      <c r="AK79" s="59">
        <f t="shared" si="165"/>
        <v>0</v>
      </c>
      <c r="AL79" s="99">
        <f t="shared" si="166"/>
        <v>0</v>
      </c>
      <c r="AM79" s="98">
        <f t="shared" si="167"/>
        <v>0</v>
      </c>
      <c r="AN79" s="63">
        <f t="shared" si="168"/>
        <v>0</v>
      </c>
      <c r="AO79" s="61">
        <f t="shared" ref="AO79:AO82" si="192">SUM(AM79:AN79)</f>
        <v>0</v>
      </c>
      <c r="AP79" s="62">
        <f t="shared" ref="AP79:AP82" si="193">SUM(AG79:AI79)</f>
        <v>0</v>
      </c>
      <c r="AQ79" s="59">
        <f t="shared" ref="AQ79:AQ82" si="194">SUM(AJ79:AL79)</f>
        <v>0</v>
      </c>
      <c r="AR79" s="62">
        <f t="shared" ref="AR79:AR82" si="195">SUM(AP79:AQ79)</f>
        <v>0</v>
      </c>
      <c r="AS79" s="62">
        <f t="shared" ref="AS79:AS82" si="196">SUM(AO79:AQ79)</f>
        <v>0</v>
      </c>
      <c r="AT79" s="63">
        <f t="shared" si="151"/>
        <v>0</v>
      </c>
      <c r="AU79" s="63">
        <f t="shared" si="152"/>
        <v>0</v>
      </c>
      <c r="AV79" s="63">
        <f t="shared" si="174"/>
        <v>0</v>
      </c>
      <c r="AW79" s="64">
        <f t="shared" si="175"/>
        <v>4.7666666666666666</v>
      </c>
      <c r="AX79" s="86">
        <f t="shared" si="176"/>
        <v>3.4477777777777781</v>
      </c>
      <c r="AY79" s="65">
        <f t="shared" si="177"/>
        <v>4.5</v>
      </c>
      <c r="AZ79" s="158"/>
      <c r="BA79" s="159">
        <f t="shared" si="178"/>
        <v>0</v>
      </c>
      <c r="BB79" s="160">
        <f t="shared" si="179"/>
        <v>1</v>
      </c>
      <c r="BC79" s="160">
        <f t="shared" si="180"/>
        <v>0</v>
      </c>
      <c r="BD79" s="160">
        <f t="shared" si="181"/>
        <v>0</v>
      </c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</row>
    <row r="80" spans="1:68" s="9" customFormat="1" ht="13.5" customHeight="1" x14ac:dyDescent="0.25">
      <c r="A80" s="9">
        <f t="shared" si="153"/>
        <v>71</v>
      </c>
      <c r="B80" s="9">
        <f t="shared" si="182"/>
        <v>0</v>
      </c>
      <c r="C80" s="179">
        <v>8</v>
      </c>
      <c r="D80" s="234" t="s">
        <v>165</v>
      </c>
      <c r="E80" s="202">
        <f t="shared" si="154"/>
        <v>4</v>
      </c>
      <c r="F80" s="69">
        <f t="shared" si="155"/>
        <v>3.6048082815734994</v>
      </c>
      <c r="G80" s="70">
        <v>5</v>
      </c>
      <c r="H80" s="71">
        <v>4</v>
      </c>
      <c r="I80" s="73">
        <v>3.5</v>
      </c>
      <c r="J80" s="70">
        <v>3</v>
      </c>
      <c r="K80" s="71">
        <v>3</v>
      </c>
      <c r="L80" s="73">
        <f t="shared" si="183"/>
        <v>2.7933333333333334</v>
      </c>
      <c r="M80" s="69">
        <f t="shared" si="156"/>
        <v>4.1080828157349893</v>
      </c>
      <c r="N80" s="203">
        <v>4</v>
      </c>
      <c r="O80" s="39">
        <v>5</v>
      </c>
      <c r="P80" s="71">
        <f t="shared" si="188"/>
        <v>2.8159999999999998</v>
      </c>
      <c r="Q80" s="71">
        <f t="shared" si="158"/>
        <v>4.166666666666667</v>
      </c>
      <c r="R80" s="73">
        <f t="shared" si="189"/>
        <v>3.7739130434782608</v>
      </c>
      <c r="S80" s="70">
        <v>7</v>
      </c>
      <c r="T80" s="75"/>
      <c r="U80" s="39">
        <v>6</v>
      </c>
      <c r="V80" s="39">
        <v>5</v>
      </c>
      <c r="W80" s="39"/>
      <c r="X80" s="76">
        <v>12</v>
      </c>
      <c r="Y80" s="77"/>
      <c r="Z80" s="74"/>
      <c r="AA80" s="468"/>
      <c r="AB80" s="151">
        <f t="shared" si="190"/>
        <v>0</v>
      </c>
      <c r="AC80" s="182"/>
      <c r="AD80" s="77">
        <f t="shared" si="186"/>
        <v>0</v>
      </c>
      <c r="AE80" s="11"/>
      <c r="AF80" s="179">
        <f t="shared" si="191"/>
        <v>0</v>
      </c>
      <c r="AG80" s="74">
        <f t="shared" si="161"/>
        <v>0</v>
      </c>
      <c r="AH80" s="39">
        <f t="shared" si="162"/>
        <v>0</v>
      </c>
      <c r="AI80" s="82">
        <f t="shared" si="163"/>
        <v>0</v>
      </c>
      <c r="AJ80" s="39">
        <f t="shared" si="164"/>
        <v>0</v>
      </c>
      <c r="AK80" s="82">
        <f t="shared" si="165"/>
        <v>0</v>
      </c>
      <c r="AL80" s="78">
        <f t="shared" si="166"/>
        <v>0</v>
      </c>
      <c r="AM80" s="468">
        <f t="shared" si="167"/>
        <v>0</v>
      </c>
      <c r="AN80" s="39">
        <f t="shared" si="168"/>
        <v>0</v>
      </c>
      <c r="AO80" s="84">
        <f t="shared" si="192"/>
        <v>0</v>
      </c>
      <c r="AP80" s="85">
        <f t="shared" si="193"/>
        <v>0</v>
      </c>
      <c r="AQ80" s="82">
        <f t="shared" si="194"/>
        <v>0</v>
      </c>
      <c r="AR80" s="85">
        <f t="shared" si="195"/>
        <v>0</v>
      </c>
      <c r="AS80" s="85">
        <f t="shared" si="196"/>
        <v>0</v>
      </c>
      <c r="AT80" s="39">
        <f t="shared" si="151"/>
        <v>0</v>
      </c>
      <c r="AU80" s="39">
        <f t="shared" si="152"/>
        <v>0</v>
      </c>
      <c r="AV80" s="39">
        <f t="shared" si="174"/>
        <v>0</v>
      </c>
      <c r="AW80" s="64">
        <f t="shared" si="175"/>
        <v>4.166666666666667</v>
      </c>
      <c r="AX80" s="86">
        <f t="shared" si="176"/>
        <v>2.931111111111111</v>
      </c>
      <c r="AY80" s="65">
        <f t="shared" si="177"/>
        <v>4.5</v>
      </c>
      <c r="AZ80" s="162"/>
      <c r="BA80" s="159">
        <f t="shared" si="178"/>
        <v>0</v>
      </c>
      <c r="BB80" s="160">
        <f t="shared" si="179"/>
        <v>1</v>
      </c>
      <c r="BC80" s="160">
        <f t="shared" si="180"/>
        <v>0</v>
      </c>
      <c r="BD80" s="160">
        <f t="shared" si="181"/>
        <v>0</v>
      </c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</row>
    <row r="81" spans="1:68" s="41" customFormat="1" ht="13.5" customHeight="1" x14ac:dyDescent="0.25">
      <c r="A81" s="9">
        <f t="shared" si="153"/>
        <v>46</v>
      </c>
      <c r="B81" s="9">
        <f t="shared" si="182"/>
        <v>0</v>
      </c>
      <c r="C81" s="183">
        <v>9</v>
      </c>
      <c r="D81" s="235" t="s">
        <v>166</v>
      </c>
      <c r="E81" s="200">
        <f t="shared" si="154"/>
        <v>4</v>
      </c>
      <c r="F81" s="89">
        <f t="shared" si="155"/>
        <v>4.2040178053830228</v>
      </c>
      <c r="G81" s="90">
        <v>5</v>
      </c>
      <c r="H81" s="310">
        <v>3.8</v>
      </c>
      <c r="I81" s="346">
        <v>4.3</v>
      </c>
      <c r="J81" s="90">
        <v>4</v>
      </c>
      <c r="K81" s="91">
        <v>4</v>
      </c>
      <c r="L81" s="93">
        <f t="shared" si="183"/>
        <v>3.8133333333333335</v>
      </c>
      <c r="M81" s="89">
        <f t="shared" si="156"/>
        <v>4.6701780538302273</v>
      </c>
      <c r="N81" s="201">
        <v>5</v>
      </c>
      <c r="O81" s="63">
        <v>5</v>
      </c>
      <c r="P81" s="91">
        <f t="shared" si="188"/>
        <v>4.5839999999999996</v>
      </c>
      <c r="Q81" s="91">
        <f t="shared" si="158"/>
        <v>4.333333333333333</v>
      </c>
      <c r="R81" s="93">
        <f t="shared" si="189"/>
        <v>3.7739130434782608</v>
      </c>
      <c r="S81" s="90">
        <v>16</v>
      </c>
      <c r="T81" s="95"/>
      <c r="U81" s="63">
        <v>19</v>
      </c>
      <c r="V81" s="63">
        <v>4</v>
      </c>
      <c r="W81" s="63"/>
      <c r="X81" s="96">
        <v>12</v>
      </c>
      <c r="Y81" s="97"/>
      <c r="Z81" s="94"/>
      <c r="AA81" s="98"/>
      <c r="AB81" s="65">
        <f t="shared" si="190"/>
        <v>0</v>
      </c>
      <c r="AC81" s="185"/>
      <c r="AD81" s="97">
        <f t="shared" si="186"/>
        <v>0</v>
      </c>
      <c r="AE81" s="186"/>
      <c r="AF81" s="184">
        <f t="shared" si="191"/>
        <v>0</v>
      </c>
      <c r="AG81" s="58">
        <f t="shared" si="161"/>
        <v>0</v>
      </c>
      <c r="AH81" s="59">
        <f t="shared" si="162"/>
        <v>0</v>
      </c>
      <c r="AI81" s="59">
        <f t="shared" si="163"/>
        <v>0</v>
      </c>
      <c r="AJ81" s="59">
        <f t="shared" si="164"/>
        <v>0</v>
      </c>
      <c r="AK81" s="59">
        <f t="shared" si="165"/>
        <v>0</v>
      </c>
      <c r="AL81" s="99">
        <f t="shared" si="166"/>
        <v>0</v>
      </c>
      <c r="AM81" s="98">
        <f t="shared" si="167"/>
        <v>0</v>
      </c>
      <c r="AN81" s="63">
        <f t="shared" si="168"/>
        <v>0</v>
      </c>
      <c r="AO81" s="61">
        <f t="shared" si="192"/>
        <v>0</v>
      </c>
      <c r="AP81" s="62">
        <f t="shared" si="193"/>
        <v>0</v>
      </c>
      <c r="AQ81" s="59">
        <f t="shared" si="194"/>
        <v>0</v>
      </c>
      <c r="AR81" s="62">
        <f t="shared" si="195"/>
        <v>0</v>
      </c>
      <c r="AS81" s="62">
        <f t="shared" si="196"/>
        <v>0</v>
      </c>
      <c r="AT81" s="63">
        <f t="shared" si="151"/>
        <v>0</v>
      </c>
      <c r="AU81" s="63">
        <f t="shared" si="152"/>
        <v>0</v>
      </c>
      <c r="AV81" s="63">
        <f t="shared" si="174"/>
        <v>0</v>
      </c>
      <c r="AW81" s="64">
        <f t="shared" si="175"/>
        <v>4.3666666666666671</v>
      </c>
      <c r="AX81" s="86">
        <f t="shared" si="176"/>
        <v>3.9377777777777774</v>
      </c>
      <c r="AY81" s="65">
        <f t="shared" si="177"/>
        <v>5</v>
      </c>
      <c r="AZ81" s="158"/>
      <c r="BA81" s="159">
        <f t="shared" si="178"/>
        <v>0</v>
      </c>
      <c r="BB81" s="160">
        <f t="shared" si="179"/>
        <v>1</v>
      </c>
      <c r="BC81" s="160">
        <f t="shared" si="180"/>
        <v>0</v>
      </c>
      <c r="BD81" s="160">
        <f t="shared" si="181"/>
        <v>0</v>
      </c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</row>
    <row r="82" spans="1:68" s="9" customFormat="1" ht="13.5" customHeight="1" x14ac:dyDescent="0.25">
      <c r="A82" s="9">
        <f t="shared" si="153"/>
        <v>31</v>
      </c>
      <c r="B82" s="9">
        <f t="shared" si="182"/>
        <v>0</v>
      </c>
      <c r="C82" s="179">
        <v>10</v>
      </c>
      <c r="D82" s="234" t="s">
        <v>167</v>
      </c>
      <c r="E82" s="202">
        <f t="shared" si="154"/>
        <v>4</v>
      </c>
      <c r="F82" s="69">
        <f t="shared" si="155"/>
        <v>4.4524774327122154</v>
      </c>
      <c r="G82" s="70">
        <v>4.5</v>
      </c>
      <c r="H82" s="71">
        <v>5</v>
      </c>
      <c r="I82" s="73">
        <v>5</v>
      </c>
      <c r="J82" s="70">
        <v>5</v>
      </c>
      <c r="K82" s="71">
        <v>4.7</v>
      </c>
      <c r="L82" s="73">
        <f t="shared" si="183"/>
        <v>3.02</v>
      </c>
      <c r="M82" s="69">
        <f t="shared" si="156"/>
        <v>3.6947743271221531</v>
      </c>
      <c r="N82" s="203">
        <v>4</v>
      </c>
      <c r="O82" s="39">
        <v>3</v>
      </c>
      <c r="P82" s="71">
        <f t="shared" si="188"/>
        <v>3.9039999999999999</v>
      </c>
      <c r="Q82" s="71">
        <f t="shared" si="158"/>
        <v>4.333333333333333</v>
      </c>
      <c r="R82" s="73">
        <f t="shared" si="189"/>
        <v>3.6260869565217391</v>
      </c>
      <c r="S82" s="70">
        <v>9</v>
      </c>
      <c r="T82" s="75"/>
      <c r="U82" s="39">
        <v>14</v>
      </c>
      <c r="V82" s="39">
        <v>4</v>
      </c>
      <c r="W82" s="39">
        <v>1</v>
      </c>
      <c r="X82" s="76">
        <v>10</v>
      </c>
      <c r="Y82" s="77"/>
      <c r="Z82" s="74"/>
      <c r="AA82" s="468">
        <v>1</v>
      </c>
      <c r="AB82" s="151">
        <f t="shared" si="190"/>
        <v>0</v>
      </c>
      <c r="AC82" s="182"/>
      <c r="AD82" s="77">
        <f t="shared" si="186"/>
        <v>0</v>
      </c>
      <c r="AE82" s="11"/>
      <c r="AF82" s="179">
        <f t="shared" si="191"/>
        <v>0</v>
      </c>
      <c r="AG82" s="74">
        <f t="shared" si="161"/>
        <v>0</v>
      </c>
      <c r="AH82" s="39">
        <f t="shared" si="162"/>
        <v>0</v>
      </c>
      <c r="AI82" s="82">
        <f t="shared" si="163"/>
        <v>0</v>
      </c>
      <c r="AJ82" s="39">
        <f t="shared" si="164"/>
        <v>0</v>
      </c>
      <c r="AK82" s="82">
        <f t="shared" si="165"/>
        <v>0</v>
      </c>
      <c r="AL82" s="78">
        <f t="shared" si="166"/>
        <v>0</v>
      </c>
      <c r="AM82" s="468">
        <f t="shared" si="167"/>
        <v>0</v>
      </c>
      <c r="AN82" s="39">
        <f t="shared" si="168"/>
        <v>0</v>
      </c>
      <c r="AO82" s="84">
        <f t="shared" si="192"/>
        <v>0</v>
      </c>
      <c r="AP82" s="85">
        <f t="shared" si="193"/>
        <v>0</v>
      </c>
      <c r="AQ82" s="82">
        <f t="shared" si="194"/>
        <v>0</v>
      </c>
      <c r="AR82" s="85">
        <f t="shared" si="195"/>
        <v>0</v>
      </c>
      <c r="AS82" s="85">
        <f t="shared" si="196"/>
        <v>0</v>
      </c>
      <c r="AT82" s="39">
        <f t="shared" si="151"/>
        <v>0</v>
      </c>
      <c r="AU82" s="39">
        <f t="shared" si="152"/>
        <v>0</v>
      </c>
      <c r="AV82" s="39">
        <f t="shared" si="174"/>
        <v>0</v>
      </c>
      <c r="AW82" s="64">
        <f t="shared" si="175"/>
        <v>4.833333333333333</v>
      </c>
      <c r="AX82" s="86">
        <f t="shared" si="176"/>
        <v>4.2399999999999993</v>
      </c>
      <c r="AY82" s="65">
        <f t="shared" si="177"/>
        <v>3.5</v>
      </c>
      <c r="AZ82" s="162"/>
      <c r="BA82" s="159">
        <f t="shared" si="178"/>
        <v>0</v>
      </c>
      <c r="BB82" s="160">
        <f t="shared" si="179"/>
        <v>1</v>
      </c>
      <c r="BC82" s="160">
        <f t="shared" si="180"/>
        <v>0</v>
      </c>
      <c r="BD82" s="160">
        <f t="shared" si="181"/>
        <v>0</v>
      </c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  <c r="BO82" s="467"/>
      <c r="BP82" s="467"/>
    </row>
    <row r="83" spans="1:68" s="41" customFormat="1" ht="13.5" customHeight="1" thickBot="1" x14ac:dyDescent="0.3">
      <c r="A83" s="9">
        <f t="shared" si="153"/>
        <v>44</v>
      </c>
      <c r="B83" s="9">
        <f t="shared" si="182"/>
        <v>0</v>
      </c>
      <c r="C83" s="183">
        <v>11</v>
      </c>
      <c r="D83" s="235" t="s">
        <v>168</v>
      </c>
      <c r="E83" s="200">
        <f t="shared" si="154"/>
        <v>4</v>
      </c>
      <c r="F83" s="89">
        <f t="shared" si="155"/>
        <v>4.2431178053830223</v>
      </c>
      <c r="G83" s="90">
        <v>5</v>
      </c>
      <c r="H83" s="91">
        <v>5</v>
      </c>
      <c r="I83" s="93">
        <v>4.3</v>
      </c>
      <c r="J83" s="90">
        <v>3.4</v>
      </c>
      <c r="K83" s="91">
        <v>4</v>
      </c>
      <c r="L83" s="93">
        <f t="shared" si="183"/>
        <v>3.5300000000000002</v>
      </c>
      <c r="M83" s="89">
        <f t="shared" si="156"/>
        <v>4.5861780538302268</v>
      </c>
      <c r="N83" s="201">
        <v>5</v>
      </c>
      <c r="O83" s="63">
        <v>5</v>
      </c>
      <c r="P83" s="91">
        <f t="shared" ref="P83" si="197">2+U83*3.4/25</f>
        <v>3.496</v>
      </c>
      <c r="Q83" s="91">
        <f t="shared" si="158"/>
        <v>4.833333333333333</v>
      </c>
      <c r="R83" s="93">
        <f t="shared" ref="R83" si="198">2+3.4*(W83+X83)/23</f>
        <v>3.7739130434782608</v>
      </c>
      <c r="S83" s="90">
        <v>13.5</v>
      </c>
      <c r="T83" s="95"/>
      <c r="U83" s="63">
        <v>11</v>
      </c>
      <c r="V83" s="63">
        <v>1</v>
      </c>
      <c r="W83" s="63"/>
      <c r="X83" s="96">
        <v>12</v>
      </c>
      <c r="Y83" s="97"/>
      <c r="Z83" s="94"/>
      <c r="AA83" s="98"/>
      <c r="AB83" s="65">
        <f t="shared" ref="AB83:AB84" si="199">AS83</f>
        <v>0</v>
      </c>
      <c r="AC83" s="185"/>
      <c r="AD83" s="97">
        <f t="shared" si="186"/>
        <v>0</v>
      </c>
      <c r="AE83" s="186"/>
      <c r="AF83" s="184">
        <f t="shared" ref="AF83:AF84" si="200">SUM(AG83:AN83)</f>
        <v>0</v>
      </c>
      <c r="AG83" s="58">
        <f t="shared" si="161"/>
        <v>0</v>
      </c>
      <c r="AH83" s="59">
        <f t="shared" si="162"/>
        <v>0</v>
      </c>
      <c r="AI83" s="59">
        <f t="shared" si="163"/>
        <v>0</v>
      </c>
      <c r="AJ83" s="59">
        <f t="shared" si="164"/>
        <v>0</v>
      </c>
      <c r="AK83" s="59">
        <f t="shared" si="165"/>
        <v>0</v>
      </c>
      <c r="AL83" s="99">
        <f t="shared" si="166"/>
        <v>0</v>
      </c>
      <c r="AM83" s="98">
        <f t="shared" si="167"/>
        <v>0</v>
      </c>
      <c r="AN83" s="63">
        <f t="shared" si="168"/>
        <v>0</v>
      </c>
      <c r="AO83" s="61">
        <f t="shared" ref="AO83:AO84" si="201">SUM(AM83:AN83)</f>
        <v>0</v>
      </c>
      <c r="AP83" s="62">
        <f t="shared" ref="AP83:AP84" si="202">SUM(AG83:AI83)</f>
        <v>0</v>
      </c>
      <c r="AQ83" s="59">
        <f t="shared" ref="AQ83:AQ84" si="203">SUM(AJ83:AL83)</f>
        <v>0</v>
      </c>
      <c r="AR83" s="62">
        <f t="shared" ref="AR83:AR84" si="204">SUM(AP83:AQ83)</f>
        <v>0</v>
      </c>
      <c r="AS83" s="62">
        <f t="shared" ref="AS83:AS84" si="205">SUM(AO83:AQ83)</f>
        <v>0</v>
      </c>
      <c r="AT83" s="63">
        <f t="shared" si="151"/>
        <v>0</v>
      </c>
      <c r="AU83" s="63">
        <f t="shared" si="152"/>
        <v>0</v>
      </c>
      <c r="AV83" s="63">
        <f t="shared" si="174"/>
        <v>0</v>
      </c>
      <c r="AW83" s="64">
        <f t="shared" si="175"/>
        <v>4.7666666666666666</v>
      </c>
      <c r="AX83" s="86">
        <f t="shared" si="176"/>
        <v>3.6433333333333331</v>
      </c>
      <c r="AY83" s="65">
        <f t="shared" si="177"/>
        <v>5</v>
      </c>
      <c r="AZ83" s="158"/>
      <c r="BA83" s="159">
        <f t="shared" si="178"/>
        <v>0</v>
      </c>
      <c r="BB83" s="160">
        <f t="shared" si="179"/>
        <v>1</v>
      </c>
      <c r="BC83" s="160">
        <f t="shared" si="180"/>
        <v>0</v>
      </c>
      <c r="BD83" s="160">
        <f t="shared" si="181"/>
        <v>0</v>
      </c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</row>
    <row r="84" spans="1:68" s="9" customFormat="1" ht="13.5" customHeight="1" thickBot="1" x14ac:dyDescent="0.3">
      <c r="B84" s="22">
        <f>SUM(A73:A83)/11</f>
        <v>31.181818181818183</v>
      </c>
      <c r="C84" s="263">
        <v>12</v>
      </c>
      <c r="D84" s="436" t="s">
        <v>6</v>
      </c>
      <c r="E84" s="433">
        <f>COUNTIF(E73:E83,"&lt;2,5")</f>
        <v>0</v>
      </c>
      <c r="F84" s="409" t="s">
        <v>96</v>
      </c>
      <c r="G84" s="410">
        <f>COUNTIF(G73:G83,"&lt;2,7")</f>
        <v>0</v>
      </c>
      <c r="H84" s="411">
        <f t="shared" ref="H84:O84" si="206">COUNTIF(H73:H83,"&lt;2,7")</f>
        <v>0</v>
      </c>
      <c r="I84" s="412">
        <f t="shared" si="206"/>
        <v>0</v>
      </c>
      <c r="J84" s="410">
        <f t="shared" si="206"/>
        <v>0</v>
      </c>
      <c r="K84" s="411">
        <f t="shared" si="206"/>
        <v>0</v>
      </c>
      <c r="L84" s="412">
        <f t="shared" si="206"/>
        <v>0</v>
      </c>
      <c r="M84" s="264">
        <f t="shared" si="206"/>
        <v>0</v>
      </c>
      <c r="N84" s="410">
        <f t="shared" si="206"/>
        <v>0</v>
      </c>
      <c r="O84" s="413">
        <f t="shared" si="206"/>
        <v>0</v>
      </c>
      <c r="P84" s="242"/>
      <c r="Q84" s="242"/>
      <c r="R84" s="463"/>
      <c r="S84" s="243"/>
      <c r="T84" s="241"/>
      <c r="U84" s="245"/>
      <c r="V84" s="245"/>
      <c r="W84" s="245"/>
      <c r="X84" s="246"/>
      <c r="Y84" s="247"/>
      <c r="Z84" s="244"/>
      <c r="AA84" s="248"/>
      <c r="AB84" s="265">
        <f t="shared" si="199"/>
        <v>8</v>
      </c>
      <c r="AC84" s="266"/>
      <c r="AD84" s="247">
        <f t="shared" si="186"/>
        <v>0</v>
      </c>
      <c r="AE84" s="11"/>
      <c r="AF84" s="179">
        <f t="shared" si="200"/>
        <v>8</v>
      </c>
      <c r="AG84" s="74">
        <f t="shared" si="161"/>
        <v>1</v>
      </c>
      <c r="AH84" s="39">
        <f t="shared" si="162"/>
        <v>1</v>
      </c>
      <c r="AI84" s="82">
        <f t="shared" si="163"/>
        <v>1</v>
      </c>
      <c r="AJ84" s="39">
        <f t="shared" si="164"/>
        <v>1</v>
      </c>
      <c r="AK84" s="82">
        <f t="shared" si="165"/>
        <v>1</v>
      </c>
      <c r="AL84" s="78">
        <f t="shared" si="166"/>
        <v>1</v>
      </c>
      <c r="AM84" s="468">
        <f t="shared" si="167"/>
        <v>1</v>
      </c>
      <c r="AN84" s="39">
        <f t="shared" si="168"/>
        <v>1</v>
      </c>
      <c r="AO84" s="84">
        <f t="shared" si="201"/>
        <v>2</v>
      </c>
      <c r="AP84" s="85">
        <f t="shared" si="202"/>
        <v>3</v>
      </c>
      <c r="AQ84" s="82">
        <f t="shared" si="203"/>
        <v>3</v>
      </c>
      <c r="AR84" s="85">
        <f t="shared" si="204"/>
        <v>6</v>
      </c>
      <c r="AS84" s="85">
        <f t="shared" si="205"/>
        <v>8</v>
      </c>
      <c r="AT84" s="39">
        <f t="shared" si="151"/>
        <v>1</v>
      </c>
      <c r="AU84" s="39">
        <f t="shared" si="152"/>
        <v>1</v>
      </c>
      <c r="AV84" s="39">
        <f t="shared" si="174"/>
        <v>1</v>
      </c>
      <c r="AW84" s="71">
        <f t="shared" ref="AW73:AW84" si="207">SUM(G84:H84)/3</f>
        <v>0</v>
      </c>
      <c r="AX84" s="86">
        <f t="shared" ref="AX73:AX84" si="208">SUM(J84:L84)/3</f>
        <v>0</v>
      </c>
      <c r="AY84" s="39">
        <f>SUM(N84:O84)/5</f>
        <v>0</v>
      </c>
      <c r="AZ84" s="162"/>
      <c r="BA84" s="155">
        <f>IF(E84=5,1,0)</f>
        <v>0</v>
      </c>
      <c r="BB84" s="156">
        <f>IF(E84=4,1,0)</f>
        <v>0</v>
      </c>
      <c r="BC84" s="156">
        <f>IF(E84=3,1,0)</f>
        <v>0</v>
      </c>
      <c r="BD84" s="156">
        <f>IF(E84=2,1,0)</f>
        <v>0</v>
      </c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</row>
    <row r="85" spans="1:68" s="163" customFormat="1" ht="12.75" customHeight="1" thickBot="1" x14ac:dyDescent="0.3">
      <c r="A85" s="9"/>
      <c r="B85" s="9" t="s">
        <v>29</v>
      </c>
      <c r="D85" s="5"/>
      <c r="E85" s="190"/>
      <c r="F85" s="191"/>
      <c r="G85" s="370" t="s">
        <v>74</v>
      </c>
      <c r="H85" s="194" t="s">
        <v>75</v>
      </c>
      <c r="I85" s="194" t="s">
        <v>76</v>
      </c>
      <c r="J85" s="194" t="s">
        <v>98</v>
      </c>
      <c r="K85" s="194" t="s">
        <v>99</v>
      </c>
      <c r="L85" s="195" t="s">
        <v>100</v>
      </c>
      <c r="M85" s="195" t="s">
        <v>101</v>
      </c>
      <c r="N85" s="167" t="s">
        <v>102</v>
      </c>
      <c r="O85" s="167" t="s">
        <v>103</v>
      </c>
      <c r="P85" s="167" t="s">
        <v>104</v>
      </c>
      <c r="Q85" s="167" t="s">
        <v>105</v>
      </c>
      <c r="R85" s="167" t="s">
        <v>106</v>
      </c>
      <c r="S85" s="79"/>
      <c r="T85" s="79"/>
      <c r="U85" s="11"/>
      <c r="V85" s="11"/>
      <c r="W85" s="11"/>
      <c r="X85" s="11"/>
      <c r="Y85" s="123"/>
      <c r="Z85" s="8"/>
      <c r="AA85" s="8"/>
      <c r="AB85" s="9"/>
      <c r="AC85" s="192"/>
      <c r="AD85" s="193"/>
      <c r="AE85" s="11"/>
      <c r="AF85" s="467"/>
      <c r="AG85" s="123"/>
      <c r="AH85" s="123"/>
      <c r="AI85" s="123"/>
      <c r="AJ85" s="123"/>
      <c r="AK85" s="123"/>
      <c r="AL85" s="11"/>
      <c r="AM85" s="11"/>
      <c r="AN85" s="11"/>
      <c r="AO85" s="467"/>
      <c r="AP85" s="116"/>
      <c r="AQ85" s="467"/>
      <c r="AR85" s="467"/>
      <c r="AS85" s="117"/>
      <c r="AT85" s="467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67"/>
      <c r="BG85" s="467"/>
      <c r="BH85" s="467"/>
      <c r="BI85" s="467"/>
      <c r="BJ85" s="467"/>
      <c r="BK85" s="467"/>
      <c r="BL85" s="467"/>
      <c r="BM85" s="467"/>
      <c r="BN85" s="467"/>
      <c r="BO85" s="467"/>
      <c r="BP85" s="467"/>
    </row>
    <row r="86" spans="1:68" ht="13.5" customHeight="1" thickBot="1" x14ac:dyDescent="0.35">
      <c r="C86" s="363">
        <f>VLOOKUP(D86,группы,3,FALSE)</f>
        <v>5</v>
      </c>
      <c r="D86" s="7" t="s">
        <v>169</v>
      </c>
      <c r="E86" s="23" t="s">
        <v>53</v>
      </c>
      <c r="F86" s="24" t="s">
        <v>54</v>
      </c>
      <c r="G86" s="366" t="s">
        <v>55</v>
      </c>
      <c r="H86" s="26" t="s">
        <v>56</v>
      </c>
      <c r="I86" s="27" t="s">
        <v>57</v>
      </c>
      <c r="J86" s="129" t="s">
        <v>58</v>
      </c>
      <c r="K86" s="130" t="s">
        <v>59</v>
      </c>
      <c r="L86" s="131" t="s">
        <v>60</v>
      </c>
      <c r="M86" s="24" t="s">
        <v>61</v>
      </c>
      <c r="N86" s="25" t="s">
        <v>62</v>
      </c>
      <c r="O86" s="26" t="s">
        <v>63</v>
      </c>
      <c r="P86" s="132" t="s">
        <v>64</v>
      </c>
      <c r="Q86" s="133" t="s">
        <v>65</v>
      </c>
      <c r="R86" s="131" t="s">
        <v>66</v>
      </c>
      <c r="S86" s="196" t="s">
        <v>108</v>
      </c>
      <c r="T86" s="197" t="s">
        <v>109</v>
      </c>
      <c r="U86" s="198" t="s">
        <v>110</v>
      </c>
      <c r="V86" s="198" t="s">
        <v>111</v>
      </c>
      <c r="W86" s="198" t="s">
        <v>112</v>
      </c>
      <c r="X86" s="198" t="s">
        <v>113</v>
      </c>
      <c r="Y86" s="199"/>
      <c r="Z86" s="204"/>
      <c r="AA86" s="204"/>
      <c r="AB86" s="205"/>
      <c r="AC86" s="206"/>
      <c r="AD86" s="19"/>
      <c r="AF86" s="176" t="s">
        <v>6</v>
      </c>
      <c r="AG86" s="177" t="s">
        <v>67</v>
      </c>
      <c r="AH86" s="177" t="s">
        <v>68</v>
      </c>
      <c r="AI86" s="177" t="s">
        <v>69</v>
      </c>
      <c r="AJ86" s="177" t="s">
        <v>70</v>
      </c>
      <c r="AK86" s="177" t="s">
        <v>114</v>
      </c>
      <c r="AL86" s="177" t="s">
        <v>71</v>
      </c>
      <c r="AM86" s="177" t="s">
        <v>72</v>
      </c>
      <c r="AN86" s="177" t="s">
        <v>73</v>
      </c>
      <c r="AO86" s="467"/>
      <c r="AP86" s="116"/>
      <c r="AQ86" s="467"/>
      <c r="AR86" s="467"/>
      <c r="AS86" s="117"/>
      <c r="AT86" s="11">
        <f t="shared" ref="AT86:AT100" si="209">IF(G86&lt;2.7,1,0)</f>
        <v>0</v>
      </c>
      <c r="AU86" s="11">
        <f t="shared" ref="AU86:AU100" si="210">IF(H86&lt;2.7,1,0)</f>
        <v>0</v>
      </c>
      <c r="AV86" s="11"/>
      <c r="AW86" s="467"/>
      <c r="AX86" s="467"/>
      <c r="AY86" s="467"/>
      <c r="AZ86" s="178"/>
      <c r="BA86" s="467"/>
      <c r="BB86" s="467"/>
      <c r="BC86" s="467"/>
      <c r="BD86" s="467"/>
      <c r="BE86" s="467"/>
      <c r="BF86" s="467"/>
      <c r="BG86" s="467"/>
      <c r="BH86" s="467"/>
      <c r="BI86" s="467"/>
      <c r="BJ86" s="467"/>
      <c r="BK86" s="467"/>
      <c r="BL86" s="467"/>
      <c r="BM86" s="467"/>
      <c r="BN86" s="467"/>
      <c r="BO86" s="467"/>
      <c r="BP86" s="467"/>
    </row>
    <row r="87" spans="1:68" s="9" customFormat="1" ht="14.25" customHeight="1" x14ac:dyDescent="0.25">
      <c r="A87" s="9">
        <f t="shared" ref="A87:A100" si="211">VLOOKUP(D87,рейтинг,4,FALSE)</f>
        <v>67</v>
      </c>
      <c r="B87" s="9">
        <f>AF87</f>
        <v>1</v>
      </c>
      <c r="C87" s="179">
        <v>1</v>
      </c>
      <c r="D87" s="236" t="s">
        <v>170</v>
      </c>
      <c r="E87" s="207">
        <f t="shared" ref="E87:E100" si="212">IF(AB87=0,ROUND(F87,0),IF(AB87=1,ROUND(F87-1,0),2))</f>
        <v>3</v>
      </c>
      <c r="F87" s="144">
        <f t="shared" ref="F87:F100" si="213">(G87*$G$24+H87*$H$24+I87*$I$24+J87*$J$24+K87*$K$24+L87*$L$24+M87*$M$24)/$S$24</f>
        <v>3.863817805383023</v>
      </c>
      <c r="G87" s="180">
        <v>5</v>
      </c>
      <c r="H87" s="86">
        <v>4.5</v>
      </c>
      <c r="I87" s="181">
        <v>4.8</v>
      </c>
      <c r="J87" s="353">
        <v>2</v>
      </c>
      <c r="K87" s="146">
        <v>3</v>
      </c>
      <c r="L87" s="181">
        <f>2+S87*3.4/30</f>
        <v>3.7</v>
      </c>
      <c r="M87" s="144">
        <f t="shared" ref="M87:M100" si="214">(N87*$N$24+O87*$O$24+P87*$P$24+Q87*$Q$24+R87*$R$24)/$T$24</f>
        <v>4.1381780538302273</v>
      </c>
      <c r="N87" s="208">
        <v>4</v>
      </c>
      <c r="O87" s="151">
        <v>5</v>
      </c>
      <c r="P87" s="86">
        <f t="shared" ref="P87:P98" si="215">2+U87*3.4/25</f>
        <v>3.3600000000000003</v>
      </c>
      <c r="Q87" s="86">
        <f t="shared" ref="Q87:Q100" si="216">IF(N87*O87=0,2,5-3*V87/18)</f>
        <v>3.833333333333333</v>
      </c>
      <c r="R87" s="148">
        <f t="shared" ref="R87:R98" si="217">2+3.4*(W87+X87)/23</f>
        <v>3.7739130434782608</v>
      </c>
      <c r="S87" s="145">
        <v>15</v>
      </c>
      <c r="T87" s="146"/>
      <c r="U87" s="150">
        <v>10</v>
      </c>
      <c r="V87" s="150">
        <v>7</v>
      </c>
      <c r="W87" s="150">
        <v>1</v>
      </c>
      <c r="X87" s="209">
        <v>11</v>
      </c>
      <c r="Y87" s="210"/>
      <c r="Z87" s="149"/>
      <c r="AA87" s="150"/>
      <c r="AB87" s="150">
        <f t="shared" ref="AB87:AB98" si="218">AS87</f>
        <v>1</v>
      </c>
      <c r="AC87" s="211"/>
      <c r="AD87" s="212">
        <f>AD84</f>
        <v>0</v>
      </c>
      <c r="AE87" s="213"/>
      <c r="AF87" s="179">
        <f t="shared" ref="AF87:AF97" si="219">SUM(AG87:AN87)</f>
        <v>1</v>
      </c>
      <c r="AG87" s="74">
        <f t="shared" ref="AG87:AG99" si="220">IF(G87&lt;2.6,1,0)</f>
        <v>0</v>
      </c>
      <c r="AH87" s="39">
        <f t="shared" ref="AH87:AH99" si="221">IF(H87&lt;2.6,1,0)</f>
        <v>0</v>
      </c>
      <c r="AI87" s="82">
        <f t="shared" ref="AI87:AI99" si="222">IF(I87&lt;2.6,1,0)</f>
        <v>0</v>
      </c>
      <c r="AJ87" s="39">
        <f t="shared" ref="AJ87:AJ99" si="223">IF(J87&lt;2.6,1,0)</f>
        <v>1</v>
      </c>
      <c r="AK87" s="82">
        <f t="shared" ref="AK87:AK99" si="224">IF(K87&lt;2.6,1,0)</f>
        <v>0</v>
      </c>
      <c r="AL87" s="78">
        <f t="shared" ref="AL87:AL99" si="225">IF(L87&lt;2.6,1,0)</f>
        <v>0</v>
      </c>
      <c r="AM87" s="468">
        <f t="shared" ref="AM87:AM99" si="226">IF(N87&lt;2.6,1,0)</f>
        <v>0</v>
      </c>
      <c r="AN87" s="39">
        <f t="shared" ref="AN87:AN99" si="227">IF(O87&lt;2.6,1,0)</f>
        <v>0</v>
      </c>
      <c r="AO87" s="84">
        <f t="shared" ref="AO87:AO95" si="228">SUM(AM87:AN87)</f>
        <v>0</v>
      </c>
      <c r="AP87" s="85">
        <f t="shared" ref="AP87:AP95" si="229">SUM(AG87:AI87)</f>
        <v>0</v>
      </c>
      <c r="AQ87" s="82">
        <f t="shared" ref="AQ87:AQ95" si="230">SUM(AJ87:AL87)</f>
        <v>1</v>
      </c>
      <c r="AR87" s="85">
        <f t="shared" ref="AR87:AR93" si="231">SUM(AP87:AQ87)</f>
        <v>1</v>
      </c>
      <c r="AS87" s="85">
        <f t="shared" ref="AS87:AS92" si="232">SUM(AO87:AQ87)</f>
        <v>1</v>
      </c>
      <c r="AT87" s="39">
        <f t="shared" si="209"/>
        <v>0</v>
      </c>
      <c r="AU87" s="39">
        <f t="shared" si="210"/>
        <v>0</v>
      </c>
      <c r="AV87" s="39">
        <f t="shared" ref="AV87:AV100" si="233">IF(I87&lt;2.7,1,0)</f>
        <v>0</v>
      </c>
      <c r="AW87" s="71">
        <f t="shared" ref="AW87:AW100" si="234">SUM(G87:H87)/3</f>
        <v>3.1666666666666665</v>
      </c>
      <c r="AX87" s="86">
        <f t="shared" ref="AX87:AX100" si="235">SUM(J87:L87)/3</f>
        <v>2.9</v>
      </c>
      <c r="AY87" s="65">
        <f t="shared" ref="AY87:AY100" si="236">SUM(N87:O87)/2</f>
        <v>4.5</v>
      </c>
      <c r="AZ87" s="162"/>
      <c r="BA87" s="155">
        <f t="shared" ref="BA87:BA100" si="237">IF(E87=5,1,0)</f>
        <v>0</v>
      </c>
      <c r="BB87" s="156">
        <f t="shared" ref="BB87:BB100" si="238">IF(E87=4,1,0)</f>
        <v>0</v>
      </c>
      <c r="BC87" s="156">
        <f t="shared" ref="BC87:BC100" si="239">IF(E87=3,1,0)</f>
        <v>1</v>
      </c>
      <c r="BD87" s="156">
        <f t="shared" ref="BD87:BD100" si="240">IF(E87=2,1,0)</f>
        <v>0</v>
      </c>
      <c r="BE87" s="467"/>
      <c r="BF87" s="467"/>
      <c r="BG87" s="467"/>
      <c r="BH87" s="467"/>
      <c r="BI87" s="467"/>
      <c r="BJ87" s="467"/>
      <c r="BK87" s="467"/>
      <c r="BL87" s="467"/>
      <c r="BM87" s="467"/>
      <c r="BN87" s="467"/>
      <c r="BO87" s="467"/>
      <c r="BP87" s="467"/>
    </row>
    <row r="88" spans="1:68" s="41" customFormat="1" ht="14.25" customHeight="1" x14ac:dyDescent="0.25">
      <c r="A88" s="9">
        <f t="shared" si="211"/>
        <v>61</v>
      </c>
      <c r="B88" s="9">
        <f t="shared" ref="B88:B100" si="241">AF88</f>
        <v>0</v>
      </c>
      <c r="C88" s="183">
        <v>2</v>
      </c>
      <c r="D88" s="235" t="s">
        <v>171</v>
      </c>
      <c r="E88" s="200">
        <f t="shared" si="212"/>
        <v>4</v>
      </c>
      <c r="F88" s="299">
        <f t="shared" si="213"/>
        <v>4.0366225672877842</v>
      </c>
      <c r="G88" s="90">
        <v>4</v>
      </c>
      <c r="H88" s="91">
        <v>5</v>
      </c>
      <c r="I88" s="93">
        <v>5</v>
      </c>
      <c r="J88" s="90">
        <v>4</v>
      </c>
      <c r="K88" s="91">
        <v>2.7</v>
      </c>
      <c r="L88" s="93">
        <f t="shared" ref="L88:L100" si="242">2+S88*3.4/30</f>
        <v>3.3033333333333337</v>
      </c>
      <c r="M88" s="299">
        <f t="shared" si="214"/>
        <v>4.3612256728778469</v>
      </c>
      <c r="N88" s="201">
        <v>5</v>
      </c>
      <c r="O88" s="63">
        <v>5</v>
      </c>
      <c r="P88" s="91">
        <f t="shared" si="215"/>
        <v>3.0880000000000001</v>
      </c>
      <c r="Q88" s="91">
        <f t="shared" si="216"/>
        <v>3.666666666666667</v>
      </c>
      <c r="R88" s="157">
        <f t="shared" si="217"/>
        <v>3.7739130434782608</v>
      </c>
      <c r="S88" s="90">
        <v>11.5</v>
      </c>
      <c r="T88" s="91"/>
      <c r="U88" s="63">
        <v>8</v>
      </c>
      <c r="V88" s="63">
        <v>8</v>
      </c>
      <c r="W88" s="63">
        <v>1</v>
      </c>
      <c r="X88" s="96">
        <v>11</v>
      </c>
      <c r="Y88" s="214"/>
      <c r="Z88" s="94"/>
      <c r="AA88" s="63"/>
      <c r="AB88" s="63">
        <f t="shared" si="218"/>
        <v>0</v>
      </c>
      <c r="AC88" s="99"/>
      <c r="AD88" s="215">
        <f t="shared" ref="AD88:AD100" si="243">AD87</f>
        <v>0</v>
      </c>
      <c r="AE88" s="216"/>
      <c r="AF88" s="184">
        <f t="shared" si="219"/>
        <v>0</v>
      </c>
      <c r="AG88" s="94">
        <f t="shared" si="220"/>
        <v>0</v>
      </c>
      <c r="AH88" s="63">
        <f t="shared" si="221"/>
        <v>0</v>
      </c>
      <c r="AI88" s="59">
        <f t="shared" si="222"/>
        <v>0</v>
      </c>
      <c r="AJ88" s="63">
        <f t="shared" si="223"/>
        <v>0</v>
      </c>
      <c r="AK88" s="59">
        <f t="shared" si="224"/>
        <v>0</v>
      </c>
      <c r="AL88" s="99">
        <f t="shared" si="225"/>
        <v>0</v>
      </c>
      <c r="AM88" s="98">
        <f t="shared" si="226"/>
        <v>0</v>
      </c>
      <c r="AN88" s="63">
        <f t="shared" si="227"/>
        <v>0</v>
      </c>
      <c r="AO88" s="61">
        <f t="shared" si="228"/>
        <v>0</v>
      </c>
      <c r="AP88" s="62">
        <f t="shared" si="229"/>
        <v>0</v>
      </c>
      <c r="AQ88" s="59">
        <f t="shared" si="230"/>
        <v>0</v>
      </c>
      <c r="AR88" s="62">
        <f t="shared" si="231"/>
        <v>0</v>
      </c>
      <c r="AS88" s="62">
        <f t="shared" si="232"/>
        <v>0</v>
      </c>
      <c r="AT88" s="63">
        <f t="shared" si="209"/>
        <v>0</v>
      </c>
      <c r="AU88" s="63">
        <f t="shared" si="210"/>
        <v>0</v>
      </c>
      <c r="AV88" s="63">
        <f t="shared" si="233"/>
        <v>0</v>
      </c>
      <c r="AW88" s="91">
        <f t="shared" si="234"/>
        <v>3</v>
      </c>
      <c r="AX88" s="64">
        <f t="shared" si="235"/>
        <v>3.3344444444444448</v>
      </c>
      <c r="AY88" s="65">
        <f t="shared" si="236"/>
        <v>5</v>
      </c>
      <c r="AZ88" s="158"/>
      <c r="BA88" s="155">
        <f t="shared" si="237"/>
        <v>0</v>
      </c>
      <c r="BB88" s="156">
        <f t="shared" si="238"/>
        <v>1</v>
      </c>
      <c r="BC88" s="156">
        <f t="shared" si="239"/>
        <v>0</v>
      </c>
      <c r="BD88" s="156">
        <f t="shared" si="240"/>
        <v>0</v>
      </c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</row>
    <row r="89" spans="1:68" s="9" customFormat="1" ht="14.25" customHeight="1" x14ac:dyDescent="0.25">
      <c r="A89" s="9">
        <f t="shared" si="211"/>
        <v>48</v>
      </c>
      <c r="B89" s="9">
        <f t="shared" si="241"/>
        <v>0</v>
      </c>
      <c r="C89" s="179">
        <v>3</v>
      </c>
      <c r="D89" s="234" t="s">
        <v>172</v>
      </c>
      <c r="E89" s="202">
        <f t="shared" si="212"/>
        <v>4</v>
      </c>
      <c r="F89" s="306">
        <f t="shared" si="213"/>
        <v>4.1811871635610771</v>
      </c>
      <c r="G89" s="70">
        <v>5</v>
      </c>
      <c r="H89" s="71">
        <v>4.3</v>
      </c>
      <c r="I89" s="73">
        <v>5</v>
      </c>
      <c r="J89" s="70">
        <v>4</v>
      </c>
      <c r="K89" s="73">
        <v>3</v>
      </c>
      <c r="L89" s="73">
        <f t="shared" si="242"/>
        <v>3.8133333333333335</v>
      </c>
      <c r="M89" s="306">
        <f t="shared" si="214"/>
        <v>4.1418716356107659</v>
      </c>
      <c r="N89" s="203">
        <v>4</v>
      </c>
      <c r="O89" s="39">
        <v>5</v>
      </c>
      <c r="P89" s="71">
        <f t="shared" si="215"/>
        <v>3.496</v>
      </c>
      <c r="Q89" s="71">
        <f t="shared" si="216"/>
        <v>4.166666666666667</v>
      </c>
      <c r="R89" s="161">
        <f t="shared" si="217"/>
        <v>3.3304347826086955</v>
      </c>
      <c r="S89" s="70">
        <v>16</v>
      </c>
      <c r="T89" s="71"/>
      <c r="U89" s="39">
        <v>11</v>
      </c>
      <c r="V89" s="39">
        <v>5</v>
      </c>
      <c r="W89" s="39"/>
      <c r="X89" s="76">
        <v>9</v>
      </c>
      <c r="Y89" s="152"/>
      <c r="Z89" s="74"/>
      <c r="AA89" s="39"/>
      <c r="AB89" s="39">
        <f t="shared" si="218"/>
        <v>0</v>
      </c>
      <c r="AC89" s="78"/>
      <c r="AD89" s="217">
        <f t="shared" si="243"/>
        <v>0</v>
      </c>
      <c r="AE89" s="213"/>
      <c r="AF89" s="179">
        <f t="shared" si="219"/>
        <v>0</v>
      </c>
      <c r="AG89" s="74">
        <f t="shared" si="220"/>
        <v>0</v>
      </c>
      <c r="AH89" s="39">
        <f t="shared" si="221"/>
        <v>0</v>
      </c>
      <c r="AI89" s="82">
        <f t="shared" si="222"/>
        <v>0</v>
      </c>
      <c r="AJ89" s="39">
        <f t="shared" si="223"/>
        <v>0</v>
      </c>
      <c r="AK89" s="82">
        <f t="shared" si="224"/>
        <v>0</v>
      </c>
      <c r="AL89" s="78">
        <f t="shared" si="225"/>
        <v>0</v>
      </c>
      <c r="AM89" s="468">
        <f t="shared" si="226"/>
        <v>0</v>
      </c>
      <c r="AN89" s="39">
        <f t="shared" si="227"/>
        <v>0</v>
      </c>
      <c r="AO89" s="84">
        <f t="shared" si="228"/>
        <v>0</v>
      </c>
      <c r="AP89" s="85">
        <f t="shared" si="229"/>
        <v>0</v>
      </c>
      <c r="AQ89" s="82">
        <f t="shared" si="230"/>
        <v>0</v>
      </c>
      <c r="AR89" s="85">
        <f t="shared" si="231"/>
        <v>0</v>
      </c>
      <c r="AS89" s="85">
        <f t="shared" si="232"/>
        <v>0</v>
      </c>
      <c r="AT89" s="39">
        <f t="shared" si="209"/>
        <v>0</v>
      </c>
      <c r="AU89" s="39">
        <f t="shared" si="210"/>
        <v>0</v>
      </c>
      <c r="AV89" s="39">
        <f t="shared" si="233"/>
        <v>0</v>
      </c>
      <c r="AW89" s="71">
        <f t="shared" si="234"/>
        <v>3.1</v>
      </c>
      <c r="AX89" s="86">
        <f t="shared" si="235"/>
        <v>3.6044444444444443</v>
      </c>
      <c r="AY89" s="65">
        <f t="shared" si="236"/>
        <v>4.5</v>
      </c>
      <c r="AZ89" s="162"/>
      <c r="BA89" s="155">
        <f t="shared" si="237"/>
        <v>0</v>
      </c>
      <c r="BB89" s="156">
        <f t="shared" si="238"/>
        <v>1</v>
      </c>
      <c r="BC89" s="156">
        <f t="shared" si="239"/>
        <v>0</v>
      </c>
      <c r="BD89" s="156">
        <f t="shared" si="240"/>
        <v>0</v>
      </c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</row>
    <row r="90" spans="1:68" s="41" customFormat="1" ht="14.25" customHeight="1" x14ac:dyDescent="0.25">
      <c r="A90" s="9">
        <f t="shared" si="211"/>
        <v>19</v>
      </c>
      <c r="B90" s="9">
        <f t="shared" si="241"/>
        <v>0</v>
      </c>
      <c r="C90" s="183">
        <v>4</v>
      </c>
      <c r="D90" s="378" t="s">
        <v>173</v>
      </c>
      <c r="E90" s="200">
        <f t="shared" si="212"/>
        <v>5</v>
      </c>
      <c r="F90" s="299">
        <f t="shared" si="213"/>
        <v>4.6315908902691509</v>
      </c>
      <c r="G90" s="90">
        <v>5</v>
      </c>
      <c r="H90" s="91">
        <v>5</v>
      </c>
      <c r="I90" s="93">
        <v>4.3</v>
      </c>
      <c r="J90" s="90">
        <v>3.7</v>
      </c>
      <c r="K90" s="91">
        <v>5</v>
      </c>
      <c r="L90" s="93">
        <f t="shared" si="242"/>
        <v>4.72</v>
      </c>
      <c r="M90" s="299">
        <f t="shared" si="214"/>
        <v>4.735908902691512</v>
      </c>
      <c r="N90" s="201">
        <v>5</v>
      </c>
      <c r="O90" s="63">
        <v>5</v>
      </c>
      <c r="P90" s="91">
        <f t="shared" si="215"/>
        <v>4.1760000000000002</v>
      </c>
      <c r="Q90" s="91">
        <f t="shared" si="216"/>
        <v>4.166666666666667</v>
      </c>
      <c r="R90" s="157">
        <f t="shared" si="217"/>
        <v>4.8086956521739133</v>
      </c>
      <c r="S90" s="90">
        <v>24</v>
      </c>
      <c r="T90" s="91"/>
      <c r="U90" s="63">
        <v>16</v>
      </c>
      <c r="V90" s="63">
        <v>5</v>
      </c>
      <c r="W90" s="63">
        <v>7</v>
      </c>
      <c r="X90" s="96">
        <v>12</v>
      </c>
      <c r="Y90" s="214"/>
      <c r="Z90" s="94"/>
      <c r="AA90" s="63"/>
      <c r="AB90" s="63">
        <f t="shared" si="218"/>
        <v>0</v>
      </c>
      <c r="AC90" s="99"/>
      <c r="AD90" s="215">
        <f t="shared" si="243"/>
        <v>0</v>
      </c>
      <c r="AE90" s="216"/>
      <c r="AF90" s="184">
        <f t="shared" si="219"/>
        <v>0</v>
      </c>
      <c r="AG90" s="94">
        <f t="shared" si="220"/>
        <v>0</v>
      </c>
      <c r="AH90" s="63">
        <f t="shared" si="221"/>
        <v>0</v>
      </c>
      <c r="AI90" s="59">
        <f t="shared" si="222"/>
        <v>0</v>
      </c>
      <c r="AJ90" s="63">
        <f t="shared" si="223"/>
        <v>0</v>
      </c>
      <c r="AK90" s="59">
        <f t="shared" si="224"/>
        <v>0</v>
      </c>
      <c r="AL90" s="99">
        <f t="shared" si="225"/>
        <v>0</v>
      </c>
      <c r="AM90" s="98">
        <f t="shared" si="226"/>
        <v>0</v>
      </c>
      <c r="AN90" s="63">
        <f t="shared" si="227"/>
        <v>0</v>
      </c>
      <c r="AO90" s="61">
        <f t="shared" si="228"/>
        <v>0</v>
      </c>
      <c r="AP90" s="62">
        <f t="shared" si="229"/>
        <v>0</v>
      </c>
      <c r="AQ90" s="59">
        <f t="shared" si="230"/>
        <v>0</v>
      </c>
      <c r="AR90" s="62">
        <f t="shared" si="231"/>
        <v>0</v>
      </c>
      <c r="AS90" s="62">
        <f t="shared" si="232"/>
        <v>0</v>
      </c>
      <c r="AT90" s="63">
        <f t="shared" si="209"/>
        <v>0</v>
      </c>
      <c r="AU90" s="63">
        <f t="shared" si="210"/>
        <v>0</v>
      </c>
      <c r="AV90" s="63">
        <f t="shared" si="233"/>
        <v>0</v>
      </c>
      <c r="AW90" s="91">
        <f t="shared" si="234"/>
        <v>3.3333333333333335</v>
      </c>
      <c r="AX90" s="64">
        <f t="shared" si="235"/>
        <v>4.4733333333333327</v>
      </c>
      <c r="AY90" s="65">
        <f t="shared" si="236"/>
        <v>5</v>
      </c>
      <c r="AZ90" s="158"/>
      <c r="BA90" s="155">
        <f t="shared" si="237"/>
        <v>1</v>
      </c>
      <c r="BB90" s="156">
        <f t="shared" si="238"/>
        <v>0</v>
      </c>
      <c r="BC90" s="156">
        <f t="shared" si="239"/>
        <v>0</v>
      </c>
      <c r="BD90" s="156">
        <f t="shared" si="240"/>
        <v>0</v>
      </c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</row>
    <row r="91" spans="1:68" s="9" customFormat="1" ht="14.25" customHeight="1" x14ac:dyDescent="0.25">
      <c r="A91" s="9">
        <f t="shared" si="211"/>
        <v>47</v>
      </c>
      <c r="B91" s="9">
        <f t="shared" si="241"/>
        <v>0</v>
      </c>
      <c r="C91" s="179">
        <v>5</v>
      </c>
      <c r="D91" s="278" t="s">
        <v>174</v>
      </c>
      <c r="E91" s="202">
        <f t="shared" si="212"/>
        <v>4</v>
      </c>
      <c r="F91" s="306">
        <f t="shared" si="213"/>
        <v>4.1873178053830227</v>
      </c>
      <c r="G91" s="70">
        <v>5</v>
      </c>
      <c r="H91" s="71">
        <v>5</v>
      </c>
      <c r="I91" s="73">
        <v>5</v>
      </c>
      <c r="J91" s="218">
        <v>3.7</v>
      </c>
      <c r="K91" s="71">
        <v>2.7</v>
      </c>
      <c r="L91" s="73">
        <f t="shared" si="242"/>
        <v>3.7566666666666668</v>
      </c>
      <c r="M91" s="306">
        <f t="shared" si="214"/>
        <v>4.1381780538302273</v>
      </c>
      <c r="N91" s="203">
        <v>4</v>
      </c>
      <c r="O91" s="39">
        <v>5</v>
      </c>
      <c r="P91" s="71">
        <f t="shared" si="215"/>
        <v>3.3600000000000003</v>
      </c>
      <c r="Q91" s="71">
        <f t="shared" si="216"/>
        <v>3.833333333333333</v>
      </c>
      <c r="R91" s="161">
        <f t="shared" si="217"/>
        <v>3.7739130434782608</v>
      </c>
      <c r="S91" s="70">
        <v>15.5</v>
      </c>
      <c r="T91" s="71"/>
      <c r="U91" s="39">
        <v>10</v>
      </c>
      <c r="V91" s="39">
        <v>7</v>
      </c>
      <c r="W91" s="39"/>
      <c r="X91" s="76">
        <v>12</v>
      </c>
      <c r="Y91" s="152"/>
      <c r="Z91" s="74"/>
      <c r="AA91" s="39"/>
      <c r="AB91" s="39">
        <f t="shared" si="218"/>
        <v>0</v>
      </c>
      <c r="AC91" s="78"/>
      <c r="AD91" s="217">
        <f t="shared" si="243"/>
        <v>0</v>
      </c>
      <c r="AE91" s="213"/>
      <c r="AF91" s="179">
        <f t="shared" si="219"/>
        <v>0</v>
      </c>
      <c r="AG91" s="74">
        <f t="shared" si="220"/>
        <v>0</v>
      </c>
      <c r="AH91" s="39">
        <f t="shared" si="221"/>
        <v>0</v>
      </c>
      <c r="AI91" s="82">
        <f t="shared" si="222"/>
        <v>0</v>
      </c>
      <c r="AJ91" s="39">
        <f t="shared" si="223"/>
        <v>0</v>
      </c>
      <c r="AK91" s="82">
        <f t="shared" si="224"/>
        <v>0</v>
      </c>
      <c r="AL91" s="78">
        <f t="shared" si="225"/>
        <v>0</v>
      </c>
      <c r="AM91" s="468">
        <f t="shared" si="226"/>
        <v>0</v>
      </c>
      <c r="AN91" s="39">
        <f t="shared" si="227"/>
        <v>0</v>
      </c>
      <c r="AO91" s="84">
        <f t="shared" si="228"/>
        <v>0</v>
      </c>
      <c r="AP91" s="85">
        <f t="shared" si="229"/>
        <v>0</v>
      </c>
      <c r="AQ91" s="82">
        <f t="shared" si="230"/>
        <v>0</v>
      </c>
      <c r="AR91" s="85">
        <f t="shared" si="231"/>
        <v>0</v>
      </c>
      <c r="AS91" s="85">
        <f t="shared" si="232"/>
        <v>0</v>
      </c>
      <c r="AT91" s="39">
        <f t="shared" si="209"/>
        <v>0</v>
      </c>
      <c r="AU91" s="39">
        <f t="shared" si="210"/>
        <v>0</v>
      </c>
      <c r="AV91" s="39">
        <f t="shared" si="233"/>
        <v>0</v>
      </c>
      <c r="AW91" s="71">
        <f t="shared" si="234"/>
        <v>3.3333333333333335</v>
      </c>
      <c r="AX91" s="86">
        <f t="shared" si="235"/>
        <v>3.3855555555555554</v>
      </c>
      <c r="AY91" s="65">
        <f t="shared" si="236"/>
        <v>4.5</v>
      </c>
      <c r="AZ91" s="162"/>
      <c r="BA91" s="155">
        <f t="shared" si="237"/>
        <v>0</v>
      </c>
      <c r="BB91" s="156">
        <f t="shared" si="238"/>
        <v>1</v>
      </c>
      <c r="BC91" s="156">
        <f t="shared" si="239"/>
        <v>0</v>
      </c>
      <c r="BD91" s="156">
        <f t="shared" si="240"/>
        <v>0</v>
      </c>
      <c r="BE91" s="467"/>
      <c r="BF91" s="467"/>
      <c r="BG91" s="467"/>
      <c r="BH91" s="467"/>
      <c r="BI91" s="467"/>
      <c r="BJ91" s="467"/>
      <c r="BK91" s="467"/>
      <c r="BL91" s="467"/>
      <c r="BM91" s="467"/>
      <c r="BN91" s="467"/>
      <c r="BO91" s="467"/>
      <c r="BP91" s="467"/>
    </row>
    <row r="92" spans="1:68" s="41" customFormat="1" ht="14.25" customHeight="1" x14ac:dyDescent="0.25">
      <c r="A92" s="9">
        <f t="shared" si="211"/>
        <v>64</v>
      </c>
      <c r="B92" s="9">
        <f t="shared" si="241"/>
        <v>0</v>
      </c>
      <c r="C92" s="183">
        <v>6</v>
      </c>
      <c r="D92" s="235" t="s">
        <v>175</v>
      </c>
      <c r="E92" s="200">
        <f t="shared" si="212"/>
        <v>4</v>
      </c>
      <c r="F92" s="299">
        <f t="shared" si="213"/>
        <v>3.9638320910973079</v>
      </c>
      <c r="G92" s="90">
        <v>4</v>
      </c>
      <c r="H92" s="91">
        <v>4.5</v>
      </c>
      <c r="I92" s="93">
        <v>4.8</v>
      </c>
      <c r="J92" s="90">
        <v>3</v>
      </c>
      <c r="K92" s="95">
        <v>3.4</v>
      </c>
      <c r="L92" s="93">
        <f t="shared" si="242"/>
        <v>4.0966666666666667</v>
      </c>
      <c r="M92" s="299">
        <f t="shared" si="214"/>
        <v>3.9433209109730845</v>
      </c>
      <c r="N92" s="201">
        <v>4</v>
      </c>
      <c r="O92" s="63">
        <v>4</v>
      </c>
      <c r="P92" s="91">
        <f t="shared" si="215"/>
        <v>3.496</v>
      </c>
      <c r="Q92" s="91">
        <f t="shared" si="216"/>
        <v>4.333333333333333</v>
      </c>
      <c r="R92" s="157">
        <f t="shared" si="217"/>
        <v>3.7739130434782608</v>
      </c>
      <c r="S92" s="90">
        <v>18.5</v>
      </c>
      <c r="T92" s="91"/>
      <c r="U92" s="63">
        <v>11</v>
      </c>
      <c r="V92" s="63">
        <v>4</v>
      </c>
      <c r="W92" s="63"/>
      <c r="X92" s="96">
        <v>12</v>
      </c>
      <c r="Y92" s="214"/>
      <c r="Z92" s="94"/>
      <c r="AA92" s="63"/>
      <c r="AB92" s="63">
        <f t="shared" si="218"/>
        <v>0</v>
      </c>
      <c r="AC92" s="99"/>
      <c r="AD92" s="215">
        <f t="shared" si="243"/>
        <v>0</v>
      </c>
      <c r="AE92" s="216"/>
      <c r="AF92" s="184">
        <f t="shared" si="219"/>
        <v>0</v>
      </c>
      <c r="AG92" s="94">
        <f t="shared" si="220"/>
        <v>0</v>
      </c>
      <c r="AH92" s="63">
        <f t="shared" si="221"/>
        <v>0</v>
      </c>
      <c r="AI92" s="59">
        <f t="shared" si="222"/>
        <v>0</v>
      </c>
      <c r="AJ92" s="63">
        <f t="shared" si="223"/>
        <v>0</v>
      </c>
      <c r="AK92" s="59">
        <f t="shared" si="224"/>
        <v>0</v>
      </c>
      <c r="AL92" s="99">
        <f t="shared" si="225"/>
        <v>0</v>
      </c>
      <c r="AM92" s="98">
        <f t="shared" si="226"/>
        <v>0</v>
      </c>
      <c r="AN92" s="63">
        <f t="shared" si="227"/>
        <v>0</v>
      </c>
      <c r="AO92" s="61">
        <f t="shared" si="228"/>
        <v>0</v>
      </c>
      <c r="AP92" s="62">
        <f t="shared" si="229"/>
        <v>0</v>
      </c>
      <c r="AQ92" s="59">
        <f t="shared" si="230"/>
        <v>0</v>
      </c>
      <c r="AR92" s="62">
        <f t="shared" si="231"/>
        <v>0</v>
      </c>
      <c r="AS92" s="62">
        <f t="shared" si="232"/>
        <v>0</v>
      </c>
      <c r="AT92" s="63">
        <f t="shared" si="209"/>
        <v>0</v>
      </c>
      <c r="AU92" s="63">
        <f t="shared" si="210"/>
        <v>0</v>
      </c>
      <c r="AV92" s="63">
        <f t="shared" si="233"/>
        <v>0</v>
      </c>
      <c r="AW92" s="91">
        <f t="shared" si="234"/>
        <v>2.8333333333333335</v>
      </c>
      <c r="AX92" s="64">
        <f t="shared" si="235"/>
        <v>3.4988888888888887</v>
      </c>
      <c r="AY92" s="65">
        <f t="shared" si="236"/>
        <v>4</v>
      </c>
      <c r="AZ92" s="158"/>
      <c r="BA92" s="155">
        <f t="shared" si="237"/>
        <v>0</v>
      </c>
      <c r="BB92" s="156">
        <f t="shared" si="238"/>
        <v>1</v>
      </c>
      <c r="BC92" s="156">
        <f t="shared" si="239"/>
        <v>0</v>
      </c>
      <c r="BD92" s="156">
        <f t="shared" si="240"/>
        <v>0</v>
      </c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</row>
    <row r="93" spans="1:68" s="9" customFormat="1" ht="14.25" customHeight="1" x14ac:dyDescent="0.25">
      <c r="A93" s="9">
        <f t="shared" si="211"/>
        <v>45</v>
      </c>
      <c r="B93" s="9">
        <f t="shared" si="241"/>
        <v>0</v>
      </c>
      <c r="C93" s="179">
        <v>7</v>
      </c>
      <c r="D93" s="234" t="s">
        <v>176</v>
      </c>
      <c r="E93" s="202">
        <f t="shared" si="212"/>
        <v>4</v>
      </c>
      <c r="F93" s="306">
        <f t="shared" si="213"/>
        <v>4.2202987577639748</v>
      </c>
      <c r="G93" s="70">
        <v>5</v>
      </c>
      <c r="H93" s="71">
        <v>4.3</v>
      </c>
      <c r="I93" s="73">
        <v>5</v>
      </c>
      <c r="J93" s="180">
        <v>3</v>
      </c>
      <c r="K93" s="71">
        <v>3.7</v>
      </c>
      <c r="L93" s="73">
        <f t="shared" si="242"/>
        <v>4.0966666666666667</v>
      </c>
      <c r="M93" s="306">
        <f t="shared" si="214"/>
        <v>4.5579875776397509</v>
      </c>
      <c r="N93" s="203">
        <v>5</v>
      </c>
      <c r="O93" s="39">
        <v>5</v>
      </c>
      <c r="P93" s="71">
        <f t="shared" si="215"/>
        <v>3.6319999999999997</v>
      </c>
      <c r="Q93" s="71">
        <f t="shared" si="216"/>
        <v>4.5</v>
      </c>
      <c r="R93" s="161">
        <f t="shared" si="217"/>
        <v>3.7739130434782608</v>
      </c>
      <c r="S93" s="70">
        <v>18.5</v>
      </c>
      <c r="T93" s="71"/>
      <c r="U93" s="39">
        <v>12</v>
      </c>
      <c r="V93" s="39">
        <v>3</v>
      </c>
      <c r="W93" s="39"/>
      <c r="X93" s="76">
        <v>12</v>
      </c>
      <c r="Y93" s="152"/>
      <c r="Z93" s="74"/>
      <c r="AA93" s="39"/>
      <c r="AB93" s="39">
        <f t="shared" si="218"/>
        <v>0</v>
      </c>
      <c r="AC93" s="78"/>
      <c r="AD93" s="217">
        <f t="shared" si="243"/>
        <v>0</v>
      </c>
      <c r="AE93" s="213"/>
      <c r="AF93" s="179">
        <f t="shared" si="219"/>
        <v>0</v>
      </c>
      <c r="AG93" s="74">
        <f t="shared" si="220"/>
        <v>0</v>
      </c>
      <c r="AH93" s="39">
        <f t="shared" si="221"/>
        <v>0</v>
      </c>
      <c r="AI93" s="82">
        <f t="shared" si="222"/>
        <v>0</v>
      </c>
      <c r="AJ93" s="39">
        <f t="shared" si="223"/>
        <v>0</v>
      </c>
      <c r="AK93" s="82">
        <f t="shared" si="224"/>
        <v>0</v>
      </c>
      <c r="AL93" s="78">
        <f t="shared" si="225"/>
        <v>0</v>
      </c>
      <c r="AM93" s="468">
        <f t="shared" si="226"/>
        <v>0</v>
      </c>
      <c r="AN93" s="39">
        <f t="shared" si="227"/>
        <v>0</v>
      </c>
      <c r="AO93" s="84">
        <f t="shared" si="228"/>
        <v>0</v>
      </c>
      <c r="AP93" s="85">
        <f t="shared" si="229"/>
        <v>0</v>
      </c>
      <c r="AQ93" s="82">
        <f t="shared" si="230"/>
        <v>0</v>
      </c>
      <c r="AR93" s="85">
        <f t="shared" si="231"/>
        <v>0</v>
      </c>
      <c r="AS93" s="85">
        <f t="shared" ref="AS93:AS95" si="244">SUM(AO93:AQ93)</f>
        <v>0</v>
      </c>
      <c r="AT93" s="39">
        <f t="shared" si="209"/>
        <v>0</v>
      </c>
      <c r="AU93" s="39">
        <f t="shared" si="210"/>
        <v>0</v>
      </c>
      <c r="AV93" s="39">
        <f t="shared" si="233"/>
        <v>0</v>
      </c>
      <c r="AW93" s="71">
        <f t="shared" si="234"/>
        <v>3.1</v>
      </c>
      <c r="AX93" s="86">
        <f t="shared" si="235"/>
        <v>3.5988888888888888</v>
      </c>
      <c r="AY93" s="65">
        <f t="shared" si="236"/>
        <v>5</v>
      </c>
      <c r="AZ93" s="162"/>
      <c r="BA93" s="155">
        <f t="shared" si="237"/>
        <v>0</v>
      </c>
      <c r="BB93" s="156">
        <f t="shared" si="238"/>
        <v>1</v>
      </c>
      <c r="BC93" s="156">
        <f t="shared" si="239"/>
        <v>0</v>
      </c>
      <c r="BD93" s="156">
        <f t="shared" si="240"/>
        <v>0</v>
      </c>
      <c r="BE93" s="467"/>
      <c r="BF93" s="467"/>
      <c r="BG93" s="467"/>
      <c r="BH93" s="467"/>
      <c r="BI93" s="467"/>
      <c r="BJ93" s="467"/>
      <c r="BK93" s="467"/>
      <c r="BL93" s="467"/>
      <c r="BM93" s="467"/>
      <c r="BN93" s="467"/>
      <c r="BO93" s="467"/>
      <c r="BP93" s="467"/>
    </row>
    <row r="94" spans="1:68" s="41" customFormat="1" ht="14.25" customHeight="1" x14ac:dyDescent="0.25">
      <c r="A94" s="9">
        <f t="shared" si="211"/>
        <v>41</v>
      </c>
      <c r="B94" s="9">
        <f t="shared" si="241"/>
        <v>0</v>
      </c>
      <c r="C94" s="183">
        <v>8</v>
      </c>
      <c r="D94" s="235" t="s">
        <v>177</v>
      </c>
      <c r="E94" s="200">
        <f t="shared" si="212"/>
        <v>4</v>
      </c>
      <c r="F94" s="299">
        <f t="shared" si="213"/>
        <v>4.3083577639751551</v>
      </c>
      <c r="G94" s="90">
        <v>5</v>
      </c>
      <c r="H94" s="91">
        <v>4.8</v>
      </c>
      <c r="I94" s="93">
        <v>5</v>
      </c>
      <c r="J94" s="90">
        <v>3</v>
      </c>
      <c r="K94" s="95">
        <v>4</v>
      </c>
      <c r="L94" s="93">
        <f t="shared" si="242"/>
        <v>3.8133333333333335</v>
      </c>
      <c r="M94" s="299">
        <f t="shared" si="214"/>
        <v>4.6635776397515523</v>
      </c>
      <c r="N94" s="201">
        <v>5</v>
      </c>
      <c r="O94" s="63">
        <v>5</v>
      </c>
      <c r="P94" s="91">
        <f t="shared" si="215"/>
        <v>3.6319999999999997</v>
      </c>
      <c r="Q94" s="91">
        <f t="shared" si="216"/>
        <v>4.5</v>
      </c>
      <c r="R94" s="157">
        <f t="shared" si="217"/>
        <v>4.5130434782608688</v>
      </c>
      <c r="S94" s="90">
        <v>16</v>
      </c>
      <c r="T94" s="91"/>
      <c r="U94" s="63">
        <v>12</v>
      </c>
      <c r="V94" s="63">
        <v>3</v>
      </c>
      <c r="W94" s="63">
        <v>5</v>
      </c>
      <c r="X94" s="96">
        <v>12</v>
      </c>
      <c r="Y94" s="214"/>
      <c r="Z94" s="94"/>
      <c r="AA94" s="63"/>
      <c r="AB94" s="63">
        <f t="shared" si="218"/>
        <v>0</v>
      </c>
      <c r="AC94" s="99"/>
      <c r="AD94" s="215">
        <f t="shared" si="243"/>
        <v>0</v>
      </c>
      <c r="AE94" s="216"/>
      <c r="AF94" s="184">
        <f t="shared" si="219"/>
        <v>0</v>
      </c>
      <c r="AG94" s="94">
        <f t="shared" si="220"/>
        <v>0</v>
      </c>
      <c r="AH94" s="63">
        <f t="shared" si="221"/>
        <v>0</v>
      </c>
      <c r="AI94" s="59">
        <f t="shared" si="222"/>
        <v>0</v>
      </c>
      <c r="AJ94" s="63">
        <f t="shared" si="223"/>
        <v>0</v>
      </c>
      <c r="AK94" s="59">
        <f t="shared" si="224"/>
        <v>0</v>
      </c>
      <c r="AL94" s="99">
        <f t="shared" si="225"/>
        <v>0</v>
      </c>
      <c r="AM94" s="98">
        <f t="shared" si="226"/>
        <v>0</v>
      </c>
      <c r="AN94" s="63">
        <f t="shared" si="227"/>
        <v>0</v>
      </c>
      <c r="AO94" s="61">
        <f t="shared" si="228"/>
        <v>0</v>
      </c>
      <c r="AP94" s="62">
        <f t="shared" si="229"/>
        <v>0</v>
      </c>
      <c r="AQ94" s="59">
        <f t="shared" si="230"/>
        <v>0</v>
      </c>
      <c r="AR94" s="62">
        <f t="shared" ref="AR94" si="245">SUM(AP94:AQ94)</f>
        <v>0</v>
      </c>
      <c r="AS94" s="62">
        <f t="shared" si="244"/>
        <v>0</v>
      </c>
      <c r="AT94" s="63">
        <f t="shared" si="209"/>
        <v>0</v>
      </c>
      <c r="AU94" s="63">
        <f t="shared" si="210"/>
        <v>0</v>
      </c>
      <c r="AV94" s="63">
        <f t="shared" si="233"/>
        <v>0</v>
      </c>
      <c r="AW94" s="91">
        <f t="shared" si="234"/>
        <v>3.2666666666666671</v>
      </c>
      <c r="AX94" s="64">
        <f t="shared" si="235"/>
        <v>3.6044444444444443</v>
      </c>
      <c r="AY94" s="65">
        <f t="shared" si="236"/>
        <v>5</v>
      </c>
      <c r="AZ94" s="158"/>
      <c r="BA94" s="155">
        <f t="shared" si="237"/>
        <v>0</v>
      </c>
      <c r="BB94" s="156">
        <f t="shared" si="238"/>
        <v>1</v>
      </c>
      <c r="BC94" s="156">
        <f t="shared" si="239"/>
        <v>0</v>
      </c>
      <c r="BD94" s="156">
        <f t="shared" si="240"/>
        <v>0</v>
      </c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</row>
    <row r="95" spans="1:68" s="9" customFormat="1" ht="14.25" customHeight="1" x14ac:dyDescent="0.25">
      <c r="A95" s="9">
        <f t="shared" si="211"/>
        <v>55</v>
      </c>
      <c r="B95" s="9">
        <f t="shared" si="241"/>
        <v>0</v>
      </c>
      <c r="C95" s="179">
        <v>9</v>
      </c>
      <c r="D95" s="234" t="s">
        <v>178</v>
      </c>
      <c r="E95" s="202">
        <f t="shared" si="212"/>
        <v>4</v>
      </c>
      <c r="F95" s="306">
        <f t="shared" si="213"/>
        <v>4.0793250517598345</v>
      </c>
      <c r="G95" s="70">
        <v>5</v>
      </c>
      <c r="H95" s="71">
        <v>4.3</v>
      </c>
      <c r="I95" s="73">
        <v>4.8</v>
      </c>
      <c r="J95" s="70">
        <v>4</v>
      </c>
      <c r="K95" s="71">
        <v>3</v>
      </c>
      <c r="L95" s="73">
        <f t="shared" si="242"/>
        <v>3.7</v>
      </c>
      <c r="M95" s="306">
        <f t="shared" si="214"/>
        <v>3.5932505175983436</v>
      </c>
      <c r="N95" s="203">
        <v>4</v>
      </c>
      <c r="O95" s="39">
        <v>3</v>
      </c>
      <c r="P95" s="71">
        <f t="shared" si="215"/>
        <v>3.3600000000000003</v>
      </c>
      <c r="Q95" s="71">
        <f t="shared" si="216"/>
        <v>4.166666666666667</v>
      </c>
      <c r="R95" s="161">
        <f t="shared" si="217"/>
        <v>3.6260869565217391</v>
      </c>
      <c r="S95" s="70">
        <v>15</v>
      </c>
      <c r="T95" s="71"/>
      <c r="U95" s="39">
        <v>10</v>
      </c>
      <c r="V95" s="39">
        <v>5</v>
      </c>
      <c r="W95" s="39"/>
      <c r="X95" s="76">
        <v>11</v>
      </c>
      <c r="Y95" s="152"/>
      <c r="Z95" s="74"/>
      <c r="AA95" s="39"/>
      <c r="AB95" s="39">
        <f t="shared" si="218"/>
        <v>0</v>
      </c>
      <c r="AC95" s="78"/>
      <c r="AD95" s="217">
        <f t="shared" si="243"/>
        <v>0</v>
      </c>
      <c r="AE95" s="213"/>
      <c r="AF95" s="179">
        <f t="shared" si="219"/>
        <v>0</v>
      </c>
      <c r="AG95" s="74">
        <f t="shared" si="220"/>
        <v>0</v>
      </c>
      <c r="AH95" s="39">
        <f t="shared" si="221"/>
        <v>0</v>
      </c>
      <c r="AI95" s="82">
        <f t="shared" si="222"/>
        <v>0</v>
      </c>
      <c r="AJ95" s="39">
        <f t="shared" si="223"/>
        <v>0</v>
      </c>
      <c r="AK95" s="82">
        <f t="shared" si="224"/>
        <v>0</v>
      </c>
      <c r="AL95" s="78">
        <f t="shared" si="225"/>
        <v>0</v>
      </c>
      <c r="AM95" s="468">
        <f t="shared" si="226"/>
        <v>0</v>
      </c>
      <c r="AN95" s="39">
        <f t="shared" si="227"/>
        <v>0</v>
      </c>
      <c r="AO95" s="84">
        <f t="shared" si="228"/>
        <v>0</v>
      </c>
      <c r="AP95" s="85">
        <f t="shared" si="229"/>
        <v>0</v>
      </c>
      <c r="AQ95" s="82">
        <f t="shared" si="230"/>
        <v>0</v>
      </c>
      <c r="AR95" s="85">
        <f t="shared" ref="AR95" si="246">SUM(AP95:AQ95)</f>
        <v>0</v>
      </c>
      <c r="AS95" s="85">
        <f t="shared" si="244"/>
        <v>0</v>
      </c>
      <c r="AT95" s="39">
        <f t="shared" si="209"/>
        <v>0</v>
      </c>
      <c r="AU95" s="39">
        <f t="shared" si="210"/>
        <v>0</v>
      </c>
      <c r="AV95" s="39">
        <f t="shared" si="233"/>
        <v>0</v>
      </c>
      <c r="AW95" s="71">
        <f t="shared" si="234"/>
        <v>3.1</v>
      </c>
      <c r="AX95" s="86">
        <f t="shared" si="235"/>
        <v>3.5666666666666664</v>
      </c>
      <c r="AY95" s="65">
        <f t="shared" si="236"/>
        <v>3.5</v>
      </c>
      <c r="AZ95" s="162"/>
      <c r="BA95" s="155">
        <f t="shared" si="237"/>
        <v>0</v>
      </c>
      <c r="BB95" s="156">
        <f t="shared" si="238"/>
        <v>1</v>
      </c>
      <c r="BC95" s="156">
        <f t="shared" si="239"/>
        <v>0</v>
      </c>
      <c r="BD95" s="156">
        <f t="shared" si="240"/>
        <v>0</v>
      </c>
      <c r="BE95" s="467"/>
      <c r="BF95" s="467"/>
      <c r="BG95" s="467"/>
      <c r="BH95" s="467"/>
      <c r="BI95" s="467"/>
      <c r="BJ95" s="467"/>
      <c r="BK95" s="467"/>
      <c r="BL95" s="467"/>
      <c r="BM95" s="467"/>
      <c r="BN95" s="467"/>
      <c r="BO95" s="467"/>
      <c r="BP95" s="467"/>
    </row>
    <row r="96" spans="1:68" s="41" customFormat="1" ht="14.25" customHeight="1" x14ac:dyDescent="0.25">
      <c r="A96" s="9">
        <f t="shared" si="211"/>
        <v>79</v>
      </c>
      <c r="B96" s="9">
        <f t="shared" si="241"/>
        <v>8</v>
      </c>
      <c r="C96" s="461">
        <v>10</v>
      </c>
      <c r="D96" s="235" t="s">
        <v>179</v>
      </c>
      <c r="E96" s="200">
        <f t="shared" si="212"/>
        <v>2</v>
      </c>
      <c r="F96" s="299">
        <f t="shared" si="213"/>
        <v>2.0735204968944099</v>
      </c>
      <c r="G96" s="90">
        <v>2</v>
      </c>
      <c r="H96" s="91">
        <v>2</v>
      </c>
      <c r="I96" s="93">
        <v>2</v>
      </c>
      <c r="J96" s="90">
        <v>2</v>
      </c>
      <c r="K96" s="93">
        <v>2</v>
      </c>
      <c r="L96" s="93">
        <f t="shared" si="242"/>
        <v>2</v>
      </c>
      <c r="M96" s="299">
        <f t="shared" si="214"/>
        <v>2.7352049689440991</v>
      </c>
      <c r="N96" s="201">
        <v>2</v>
      </c>
      <c r="O96" s="63">
        <v>2</v>
      </c>
      <c r="P96" s="91">
        <f t="shared" si="215"/>
        <v>2.8159999999999998</v>
      </c>
      <c r="Q96" s="91">
        <f t="shared" si="216"/>
        <v>5</v>
      </c>
      <c r="R96" s="157">
        <f t="shared" si="217"/>
        <v>3.3304347826086955</v>
      </c>
      <c r="S96" s="90"/>
      <c r="T96" s="91"/>
      <c r="U96" s="63">
        <v>6</v>
      </c>
      <c r="V96" s="63"/>
      <c r="W96" s="63"/>
      <c r="X96" s="96">
        <v>9</v>
      </c>
      <c r="Y96" s="214"/>
      <c r="Z96" s="94"/>
      <c r="AA96" s="63"/>
      <c r="AB96" s="63">
        <f t="shared" si="218"/>
        <v>8</v>
      </c>
      <c r="AC96" s="99"/>
      <c r="AD96" s="215">
        <f t="shared" si="243"/>
        <v>0</v>
      </c>
      <c r="AE96" s="216"/>
      <c r="AF96" s="184">
        <f t="shared" si="219"/>
        <v>8</v>
      </c>
      <c r="AG96" s="94">
        <f t="shared" si="220"/>
        <v>1</v>
      </c>
      <c r="AH96" s="63">
        <f t="shared" si="221"/>
        <v>1</v>
      </c>
      <c r="AI96" s="59">
        <f t="shared" si="222"/>
        <v>1</v>
      </c>
      <c r="AJ96" s="63">
        <f t="shared" si="223"/>
        <v>1</v>
      </c>
      <c r="AK96" s="59">
        <f t="shared" si="224"/>
        <v>1</v>
      </c>
      <c r="AL96" s="99">
        <f t="shared" si="225"/>
        <v>1</v>
      </c>
      <c r="AM96" s="98">
        <f t="shared" si="226"/>
        <v>1</v>
      </c>
      <c r="AN96" s="63">
        <f t="shared" si="227"/>
        <v>1</v>
      </c>
      <c r="AO96" s="61">
        <f t="shared" ref="AO96:AO98" si="247">SUM(AM96:AN96)</f>
        <v>2</v>
      </c>
      <c r="AP96" s="62">
        <f t="shared" ref="AP96:AP98" si="248">SUM(AG96:AI96)</f>
        <v>3</v>
      </c>
      <c r="AQ96" s="59">
        <f t="shared" ref="AQ96:AQ98" si="249">SUM(AJ96:AL96)</f>
        <v>3</v>
      </c>
      <c r="AR96" s="62">
        <f t="shared" ref="AR96:AR98" si="250">SUM(AP96:AQ96)</f>
        <v>6</v>
      </c>
      <c r="AS96" s="62">
        <f t="shared" ref="AS96:AS98" si="251">SUM(AO96:AQ96)</f>
        <v>8</v>
      </c>
      <c r="AT96" s="63">
        <f t="shared" si="209"/>
        <v>1</v>
      </c>
      <c r="AU96" s="63">
        <f t="shared" si="210"/>
        <v>1</v>
      </c>
      <c r="AV96" s="63">
        <f t="shared" si="233"/>
        <v>1</v>
      </c>
      <c r="AW96" s="91">
        <f t="shared" si="234"/>
        <v>1.3333333333333333</v>
      </c>
      <c r="AX96" s="64">
        <f t="shared" si="235"/>
        <v>2</v>
      </c>
      <c r="AY96" s="65">
        <f t="shared" si="236"/>
        <v>2</v>
      </c>
      <c r="AZ96" s="158"/>
      <c r="BA96" s="155">
        <f t="shared" si="237"/>
        <v>0</v>
      </c>
      <c r="BB96" s="156">
        <f t="shared" si="238"/>
        <v>0</v>
      </c>
      <c r="BC96" s="156">
        <f t="shared" si="239"/>
        <v>0</v>
      </c>
      <c r="BD96" s="156">
        <f t="shared" si="240"/>
        <v>1</v>
      </c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</row>
    <row r="97" spans="1:68" s="9" customFormat="1" ht="14.25" customHeight="1" x14ac:dyDescent="0.25">
      <c r="A97" s="9">
        <f t="shared" si="211"/>
        <v>74</v>
      </c>
      <c r="B97" s="9">
        <f t="shared" si="241"/>
        <v>4</v>
      </c>
      <c r="C97" s="462">
        <v>11</v>
      </c>
      <c r="D97" s="234" t="s">
        <v>180</v>
      </c>
      <c r="E97" s="202">
        <f t="shared" si="212"/>
        <v>2</v>
      </c>
      <c r="F97" s="306">
        <f t="shared" si="213"/>
        <v>3.3428273291925463</v>
      </c>
      <c r="G97" s="70">
        <v>5</v>
      </c>
      <c r="H97" s="71">
        <v>4</v>
      </c>
      <c r="I97" s="73">
        <v>5</v>
      </c>
      <c r="J97" s="70">
        <v>2</v>
      </c>
      <c r="K97" s="71">
        <v>2</v>
      </c>
      <c r="L97" s="73">
        <f t="shared" si="242"/>
        <v>2</v>
      </c>
      <c r="M97" s="306">
        <f t="shared" si="214"/>
        <v>3.4282732919254655</v>
      </c>
      <c r="N97" s="203">
        <v>4</v>
      </c>
      <c r="O97" s="39">
        <v>2</v>
      </c>
      <c r="P97" s="71">
        <f t="shared" si="215"/>
        <v>3.2240000000000002</v>
      </c>
      <c r="Q97" s="71">
        <f t="shared" si="216"/>
        <v>5</v>
      </c>
      <c r="R97" s="161">
        <f t="shared" si="217"/>
        <v>3.7739130434782608</v>
      </c>
      <c r="S97" s="70"/>
      <c r="T97" s="71"/>
      <c r="U97" s="39">
        <v>9</v>
      </c>
      <c r="V97" s="39"/>
      <c r="W97" s="39"/>
      <c r="X97" s="76">
        <v>12</v>
      </c>
      <c r="Y97" s="152"/>
      <c r="Z97" s="74"/>
      <c r="AA97" s="39"/>
      <c r="AB97" s="39">
        <f t="shared" si="218"/>
        <v>4</v>
      </c>
      <c r="AC97" s="78"/>
      <c r="AD97" s="217">
        <f t="shared" si="243"/>
        <v>0</v>
      </c>
      <c r="AE97" s="213"/>
      <c r="AF97" s="179">
        <f t="shared" si="219"/>
        <v>4</v>
      </c>
      <c r="AG97" s="74">
        <f t="shared" si="220"/>
        <v>0</v>
      </c>
      <c r="AH97" s="39">
        <f t="shared" si="221"/>
        <v>0</v>
      </c>
      <c r="AI97" s="82">
        <f t="shared" si="222"/>
        <v>0</v>
      </c>
      <c r="AJ97" s="39">
        <f t="shared" si="223"/>
        <v>1</v>
      </c>
      <c r="AK97" s="82">
        <f t="shared" si="224"/>
        <v>1</v>
      </c>
      <c r="AL97" s="78">
        <f t="shared" si="225"/>
        <v>1</v>
      </c>
      <c r="AM97" s="468">
        <f t="shared" si="226"/>
        <v>0</v>
      </c>
      <c r="AN97" s="39">
        <f t="shared" si="227"/>
        <v>1</v>
      </c>
      <c r="AO97" s="84">
        <f t="shared" si="247"/>
        <v>1</v>
      </c>
      <c r="AP97" s="85">
        <f t="shared" si="248"/>
        <v>0</v>
      </c>
      <c r="AQ97" s="82">
        <f t="shared" si="249"/>
        <v>3</v>
      </c>
      <c r="AR97" s="85">
        <f t="shared" si="250"/>
        <v>3</v>
      </c>
      <c r="AS97" s="85">
        <f t="shared" si="251"/>
        <v>4</v>
      </c>
      <c r="AT97" s="39">
        <f t="shared" si="209"/>
        <v>0</v>
      </c>
      <c r="AU97" s="39">
        <f t="shared" si="210"/>
        <v>0</v>
      </c>
      <c r="AV97" s="39">
        <f t="shared" si="233"/>
        <v>0</v>
      </c>
      <c r="AW97" s="71">
        <f t="shared" si="234"/>
        <v>3</v>
      </c>
      <c r="AX97" s="86">
        <f t="shared" si="235"/>
        <v>2</v>
      </c>
      <c r="AY97" s="65">
        <f t="shared" si="236"/>
        <v>3</v>
      </c>
      <c r="AZ97" s="162"/>
      <c r="BA97" s="155">
        <f t="shared" si="237"/>
        <v>0</v>
      </c>
      <c r="BB97" s="156">
        <f t="shared" si="238"/>
        <v>0</v>
      </c>
      <c r="BC97" s="156">
        <f t="shared" si="239"/>
        <v>0</v>
      </c>
      <c r="BD97" s="156">
        <f t="shared" si="240"/>
        <v>1</v>
      </c>
      <c r="BE97" s="467"/>
      <c r="BF97" s="467"/>
      <c r="BG97" s="467"/>
      <c r="BH97" s="467"/>
      <c r="BI97" s="467"/>
      <c r="BJ97" s="467"/>
      <c r="BK97" s="467"/>
      <c r="BL97" s="467"/>
      <c r="BM97" s="467"/>
      <c r="BN97" s="467"/>
      <c r="BO97" s="467"/>
      <c r="BP97" s="467"/>
    </row>
    <row r="98" spans="1:68" s="41" customFormat="1" ht="14.25" customHeight="1" x14ac:dyDescent="0.25">
      <c r="A98" s="9">
        <f t="shared" si="211"/>
        <v>82</v>
      </c>
      <c r="B98" s="9">
        <f t="shared" si="241"/>
        <v>8</v>
      </c>
      <c r="C98" s="461">
        <v>12</v>
      </c>
      <c r="D98" s="235" t="s">
        <v>181</v>
      </c>
      <c r="E98" s="200">
        <f t="shared" si="212"/>
        <v>2</v>
      </c>
      <c r="F98" s="299">
        <f t="shared" si="213"/>
        <v>2.044968944099379</v>
      </c>
      <c r="G98" s="90">
        <v>2</v>
      </c>
      <c r="H98" s="91">
        <v>2</v>
      </c>
      <c r="I98" s="93">
        <v>2</v>
      </c>
      <c r="J98" s="90">
        <v>2</v>
      </c>
      <c r="K98" s="91">
        <v>2</v>
      </c>
      <c r="L98" s="93">
        <f t="shared" si="242"/>
        <v>2</v>
      </c>
      <c r="M98" s="299">
        <f t="shared" si="214"/>
        <v>2.4496894409937888</v>
      </c>
      <c r="N98" s="201">
        <v>2</v>
      </c>
      <c r="O98" s="63">
        <v>2</v>
      </c>
      <c r="P98" s="91">
        <f t="shared" si="215"/>
        <v>2</v>
      </c>
      <c r="Q98" s="91">
        <f t="shared" si="216"/>
        <v>5</v>
      </c>
      <c r="R98" s="157">
        <f t="shared" si="217"/>
        <v>2.1478260869565218</v>
      </c>
      <c r="S98" s="90"/>
      <c r="T98" s="91"/>
      <c r="U98" s="63">
        <v>0</v>
      </c>
      <c r="V98" s="63"/>
      <c r="W98" s="63"/>
      <c r="X98" s="96">
        <v>1</v>
      </c>
      <c r="Y98" s="214"/>
      <c r="Z98" s="94"/>
      <c r="AA98" s="63"/>
      <c r="AB98" s="63">
        <f t="shared" si="218"/>
        <v>8</v>
      </c>
      <c r="AC98" s="99"/>
      <c r="AD98" s="215">
        <f t="shared" si="243"/>
        <v>0</v>
      </c>
      <c r="AE98" s="305"/>
      <c r="AF98" s="184">
        <f t="shared" ref="AF98" si="252">SUM(AG98:AN98)</f>
        <v>8</v>
      </c>
      <c r="AG98" s="94">
        <f t="shared" si="220"/>
        <v>1</v>
      </c>
      <c r="AH98" s="63">
        <f t="shared" si="221"/>
        <v>1</v>
      </c>
      <c r="AI98" s="59">
        <f t="shared" si="222"/>
        <v>1</v>
      </c>
      <c r="AJ98" s="63">
        <f t="shared" si="223"/>
        <v>1</v>
      </c>
      <c r="AK98" s="59">
        <f t="shared" si="224"/>
        <v>1</v>
      </c>
      <c r="AL98" s="99">
        <f t="shared" si="225"/>
        <v>1</v>
      </c>
      <c r="AM98" s="98">
        <f t="shared" si="226"/>
        <v>1</v>
      </c>
      <c r="AN98" s="63">
        <f t="shared" si="227"/>
        <v>1</v>
      </c>
      <c r="AO98" s="61">
        <f t="shared" si="247"/>
        <v>2</v>
      </c>
      <c r="AP98" s="62">
        <f t="shared" si="248"/>
        <v>3</v>
      </c>
      <c r="AQ98" s="59">
        <f t="shared" si="249"/>
        <v>3</v>
      </c>
      <c r="AR98" s="62">
        <f t="shared" si="250"/>
        <v>6</v>
      </c>
      <c r="AS98" s="62">
        <f t="shared" si="251"/>
        <v>8</v>
      </c>
      <c r="AT98" s="63">
        <f t="shared" si="209"/>
        <v>1</v>
      </c>
      <c r="AU98" s="63">
        <f t="shared" si="210"/>
        <v>1</v>
      </c>
      <c r="AV98" s="63">
        <f t="shared" si="233"/>
        <v>1</v>
      </c>
      <c r="AW98" s="91">
        <f t="shared" si="234"/>
        <v>1.3333333333333333</v>
      </c>
      <c r="AX98" s="64">
        <f t="shared" si="235"/>
        <v>2</v>
      </c>
      <c r="AY98" s="65">
        <f t="shared" si="236"/>
        <v>2</v>
      </c>
      <c r="AZ98" s="158"/>
      <c r="BA98" s="155">
        <f t="shared" si="237"/>
        <v>0</v>
      </c>
      <c r="BB98" s="156">
        <f t="shared" si="238"/>
        <v>0</v>
      </c>
      <c r="BC98" s="156">
        <f t="shared" si="239"/>
        <v>0</v>
      </c>
      <c r="BD98" s="156">
        <f t="shared" si="240"/>
        <v>1</v>
      </c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</row>
    <row r="99" spans="1:68" s="9" customFormat="1" ht="14.25" customHeight="1" x14ac:dyDescent="0.25">
      <c r="A99" s="9">
        <f t="shared" si="211"/>
        <v>36</v>
      </c>
      <c r="B99" s="9">
        <f t="shared" si="241"/>
        <v>0</v>
      </c>
      <c r="C99" s="298">
        <v>13</v>
      </c>
      <c r="D99" s="236" t="s">
        <v>182</v>
      </c>
      <c r="E99" s="207">
        <f t="shared" si="212"/>
        <v>4</v>
      </c>
      <c r="F99" s="306">
        <f t="shared" si="213"/>
        <v>4.4275107660455486</v>
      </c>
      <c r="G99" s="180">
        <v>5</v>
      </c>
      <c r="H99" s="86">
        <v>4.8</v>
      </c>
      <c r="I99" s="181">
        <v>5</v>
      </c>
      <c r="J99" s="180">
        <v>4</v>
      </c>
      <c r="K99" s="86">
        <v>4.7</v>
      </c>
      <c r="L99" s="181">
        <f t="shared" si="242"/>
        <v>2.9633333333333334</v>
      </c>
      <c r="M99" s="306">
        <f t="shared" si="214"/>
        <v>4.5801076604554867</v>
      </c>
      <c r="N99" s="208">
        <v>5</v>
      </c>
      <c r="O99" s="151">
        <v>5</v>
      </c>
      <c r="P99" s="86">
        <f t="shared" ref="P99:P100" si="253">2+U99*3.4/25</f>
        <v>3.7679999999999998</v>
      </c>
      <c r="Q99" s="86">
        <f t="shared" si="216"/>
        <v>4.666666666666667</v>
      </c>
      <c r="R99" s="300">
        <f t="shared" ref="R99:R100" si="254">2+3.4*(W99+X99)/23</f>
        <v>3.6260869565217391</v>
      </c>
      <c r="S99" s="180">
        <v>8.5</v>
      </c>
      <c r="T99" s="86"/>
      <c r="U99" s="151">
        <v>13</v>
      </c>
      <c r="V99" s="151">
        <v>2</v>
      </c>
      <c r="W99" s="151"/>
      <c r="X99" s="301">
        <v>11</v>
      </c>
      <c r="Y99" s="152"/>
      <c r="Z99" s="153"/>
      <c r="AA99" s="151"/>
      <c r="AB99" s="151">
        <f t="shared" ref="AB99:AB100" si="255">AS99</f>
        <v>0</v>
      </c>
      <c r="AC99" s="302"/>
      <c r="AD99" s="303">
        <f t="shared" si="243"/>
        <v>0</v>
      </c>
      <c r="AE99" s="213"/>
      <c r="AF99" s="298">
        <f t="shared" ref="AF99" si="256">SUM(AG99:AN99)</f>
        <v>0</v>
      </c>
      <c r="AG99" s="153">
        <f t="shared" si="220"/>
        <v>0</v>
      </c>
      <c r="AH99" s="151">
        <f t="shared" si="221"/>
        <v>0</v>
      </c>
      <c r="AI99" s="304">
        <f t="shared" si="222"/>
        <v>0</v>
      </c>
      <c r="AJ99" s="151">
        <f t="shared" si="223"/>
        <v>0</v>
      </c>
      <c r="AK99" s="304">
        <f t="shared" si="224"/>
        <v>0</v>
      </c>
      <c r="AL99" s="302">
        <f t="shared" si="225"/>
        <v>0</v>
      </c>
      <c r="AM99" s="468">
        <f t="shared" si="226"/>
        <v>0</v>
      </c>
      <c r="AN99" s="39">
        <f t="shared" si="227"/>
        <v>0</v>
      </c>
      <c r="AO99" s="84">
        <f t="shared" ref="AO99:AO100" si="257">SUM(AM99:AN99)</f>
        <v>0</v>
      </c>
      <c r="AP99" s="85">
        <f t="shared" ref="AP99:AP100" si="258">SUM(AG99:AI99)</f>
        <v>0</v>
      </c>
      <c r="AQ99" s="82">
        <f t="shared" ref="AQ99:AQ100" si="259">SUM(AJ99:AL99)</f>
        <v>0</v>
      </c>
      <c r="AR99" s="85">
        <f t="shared" ref="AR99:AR100" si="260">SUM(AP99:AQ99)</f>
        <v>0</v>
      </c>
      <c r="AS99" s="85">
        <f t="shared" ref="AS99:AS100" si="261">SUM(AO99:AQ99)</f>
        <v>0</v>
      </c>
      <c r="AT99" s="39">
        <f t="shared" si="209"/>
        <v>0</v>
      </c>
      <c r="AU99" s="39">
        <f t="shared" si="210"/>
        <v>0</v>
      </c>
      <c r="AV99" s="39">
        <f t="shared" si="233"/>
        <v>0</v>
      </c>
      <c r="AW99" s="71">
        <f t="shared" si="234"/>
        <v>3.2666666666666671</v>
      </c>
      <c r="AX99" s="86">
        <f t="shared" si="235"/>
        <v>3.8877777777777776</v>
      </c>
      <c r="AY99" s="65">
        <f t="shared" si="236"/>
        <v>5</v>
      </c>
      <c r="AZ99" s="162"/>
      <c r="BA99" s="155">
        <f t="shared" si="237"/>
        <v>0</v>
      </c>
      <c r="BB99" s="156">
        <f t="shared" si="238"/>
        <v>1</v>
      </c>
      <c r="BC99" s="156">
        <f t="shared" si="239"/>
        <v>0</v>
      </c>
      <c r="BD99" s="156">
        <f t="shared" si="240"/>
        <v>0</v>
      </c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  <c r="BO99" s="467"/>
      <c r="BP99" s="467"/>
    </row>
    <row r="100" spans="1:68" s="41" customFormat="1" ht="14.25" customHeight="1" thickBot="1" x14ac:dyDescent="0.3">
      <c r="A100" s="9">
        <f t="shared" si="211"/>
        <v>58</v>
      </c>
      <c r="B100" s="9">
        <f t="shared" si="241"/>
        <v>0</v>
      </c>
      <c r="C100" s="188">
        <v>14</v>
      </c>
      <c r="D100" s="237" t="s">
        <v>183</v>
      </c>
      <c r="E100" s="219">
        <f t="shared" si="212"/>
        <v>4</v>
      </c>
      <c r="F100" s="307">
        <f t="shared" si="213"/>
        <v>4.0690656314699796</v>
      </c>
      <c r="G100" s="415">
        <v>5</v>
      </c>
      <c r="H100" s="416">
        <v>5</v>
      </c>
      <c r="I100" s="417">
        <v>4.5</v>
      </c>
      <c r="J100" s="415">
        <v>2.7</v>
      </c>
      <c r="K100" s="416">
        <v>3.4</v>
      </c>
      <c r="L100" s="417">
        <f t="shared" si="242"/>
        <v>3.87</v>
      </c>
      <c r="M100" s="418">
        <f t="shared" si="214"/>
        <v>3.985656314699793</v>
      </c>
      <c r="N100" s="419">
        <v>4</v>
      </c>
      <c r="O100" s="160">
        <v>5</v>
      </c>
      <c r="P100" s="102">
        <f t="shared" si="253"/>
        <v>3.0880000000000001</v>
      </c>
      <c r="Q100" s="102">
        <f t="shared" si="216"/>
        <v>3.333333333333333</v>
      </c>
      <c r="R100" s="189">
        <f t="shared" si="254"/>
        <v>3.4782608695652173</v>
      </c>
      <c r="S100" s="101">
        <v>16.5</v>
      </c>
      <c r="T100" s="102"/>
      <c r="U100" s="104">
        <v>8</v>
      </c>
      <c r="V100" s="104">
        <v>10</v>
      </c>
      <c r="W100" s="104"/>
      <c r="X100" s="105">
        <v>10</v>
      </c>
      <c r="Y100" s="220"/>
      <c r="Z100" s="103"/>
      <c r="AA100" s="104"/>
      <c r="AB100" s="104">
        <f t="shared" si="255"/>
        <v>0</v>
      </c>
      <c r="AC100" s="106"/>
      <c r="AD100" s="221">
        <f t="shared" si="243"/>
        <v>0</v>
      </c>
      <c r="AE100" s="216"/>
      <c r="AF100" s="184">
        <f t="shared" ref="AF100" si="262">SUM(AG100:AN100)</f>
        <v>0</v>
      </c>
      <c r="AG100" s="103">
        <f t="shared" ref="AG100" si="263">IF(G100&lt;2.6,1,0)</f>
        <v>0</v>
      </c>
      <c r="AH100" s="104">
        <f t="shared" ref="AH100" si="264">IF(H100&lt;2.6,1,0)</f>
        <v>0</v>
      </c>
      <c r="AI100" s="222">
        <f t="shared" ref="AI100" si="265">IF(I100&lt;2.6,1,0)</f>
        <v>0</v>
      </c>
      <c r="AJ100" s="104">
        <f t="shared" ref="AJ100" si="266">IF(J100&lt;2.6,1,0)</f>
        <v>0</v>
      </c>
      <c r="AK100" s="222">
        <f t="shared" ref="AK100" si="267">IF(K100&lt;2.6,1,0)</f>
        <v>0</v>
      </c>
      <c r="AL100" s="106">
        <f t="shared" ref="AL100" si="268">IF(L100&lt;2.6,1,0)</f>
        <v>0</v>
      </c>
      <c r="AM100" s="98">
        <f t="shared" ref="AM100" si="269">IF(N100&lt;2.6,1,0)</f>
        <v>0</v>
      </c>
      <c r="AN100" s="63">
        <f t="shared" ref="AN100" si="270">IF(O100&lt;2.6,1,0)</f>
        <v>0</v>
      </c>
      <c r="AO100" s="61">
        <f t="shared" si="257"/>
        <v>0</v>
      </c>
      <c r="AP100" s="62">
        <f t="shared" si="258"/>
        <v>0</v>
      </c>
      <c r="AQ100" s="59">
        <f t="shared" si="259"/>
        <v>0</v>
      </c>
      <c r="AR100" s="62">
        <f t="shared" si="260"/>
        <v>0</v>
      </c>
      <c r="AS100" s="62">
        <f t="shared" si="261"/>
        <v>0</v>
      </c>
      <c r="AT100" s="63">
        <f t="shared" si="209"/>
        <v>0</v>
      </c>
      <c r="AU100" s="63">
        <f t="shared" si="210"/>
        <v>0</v>
      </c>
      <c r="AV100" s="63">
        <f t="shared" si="233"/>
        <v>0</v>
      </c>
      <c r="AW100" s="91">
        <f t="shared" si="234"/>
        <v>3.3333333333333335</v>
      </c>
      <c r="AX100" s="64">
        <f t="shared" si="235"/>
        <v>3.3233333333333328</v>
      </c>
      <c r="AY100" s="65">
        <f t="shared" si="236"/>
        <v>4.5</v>
      </c>
      <c r="AZ100" s="158"/>
      <c r="BA100" s="155">
        <f t="shared" si="237"/>
        <v>0</v>
      </c>
      <c r="BB100" s="156">
        <f t="shared" si="238"/>
        <v>1</v>
      </c>
      <c r="BC100" s="156">
        <f t="shared" si="239"/>
        <v>0</v>
      </c>
      <c r="BD100" s="156">
        <f t="shared" si="240"/>
        <v>0</v>
      </c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</row>
    <row r="101" spans="1:68" ht="13.5" customHeight="1" thickBot="1" x14ac:dyDescent="0.3">
      <c r="B101" s="22">
        <f>SUM(A87:A100)/14</f>
        <v>55.428571428571431</v>
      </c>
      <c r="D101" s="427" t="s">
        <v>6</v>
      </c>
      <c r="E101" s="433">
        <f>COUNTIF(E87:E100,"&lt;2,5")</f>
        <v>3</v>
      </c>
      <c r="F101" s="414" t="s">
        <v>96</v>
      </c>
      <c r="G101" s="420">
        <f>COUNTIF(G87:G100,"&lt;2,7")</f>
        <v>2</v>
      </c>
      <c r="H101" s="421">
        <f t="shared" ref="H101:O101" si="271">COUNTIF(H87:H100,"&lt;2,7")</f>
        <v>2</v>
      </c>
      <c r="I101" s="421">
        <f t="shared" si="271"/>
        <v>2</v>
      </c>
      <c r="J101" s="421">
        <f t="shared" si="271"/>
        <v>4</v>
      </c>
      <c r="K101" s="421">
        <f t="shared" si="271"/>
        <v>3</v>
      </c>
      <c r="L101" s="421">
        <f t="shared" si="271"/>
        <v>3</v>
      </c>
      <c r="M101" s="423"/>
      <c r="N101" s="421">
        <f t="shared" si="271"/>
        <v>2</v>
      </c>
      <c r="O101" s="422">
        <f t="shared" si="271"/>
        <v>3</v>
      </c>
      <c r="V101" s="9">
        <f>SUM(V5:V100)</f>
        <v>234</v>
      </c>
      <c r="X101" s="9">
        <f>C101+V101</f>
        <v>234</v>
      </c>
      <c r="AF101" s="467"/>
      <c r="AG101" s="467"/>
      <c r="AH101" s="467"/>
      <c r="AI101" s="467"/>
      <c r="AJ101" s="467"/>
      <c r="AK101" s="467"/>
      <c r="AL101" s="467"/>
      <c r="AM101" s="467"/>
      <c r="AN101" s="467"/>
      <c r="AO101" s="467"/>
      <c r="AP101" s="467"/>
      <c r="AQ101" s="467"/>
      <c r="AR101" s="467"/>
      <c r="AS101" s="467"/>
      <c r="AT101" s="467"/>
      <c r="AU101" s="467"/>
      <c r="AV101" s="467"/>
      <c r="AW101" s="467"/>
      <c r="AX101" s="467"/>
      <c r="AY101" s="467"/>
      <c r="AZ101" s="467"/>
      <c r="BA101" s="467"/>
      <c r="BB101" s="467"/>
      <c r="BC101" s="467"/>
      <c r="BD101" s="467"/>
      <c r="BE101" s="467"/>
      <c r="BF101" s="467"/>
    </row>
    <row r="102" spans="1:68" ht="13.5" customHeight="1" thickBot="1" x14ac:dyDescent="0.3">
      <c r="G102" s="367" t="s">
        <v>74</v>
      </c>
      <c r="H102" s="126" t="s">
        <v>75</v>
      </c>
      <c r="I102" s="126" t="s">
        <v>76</v>
      </c>
      <c r="J102" s="126" t="s">
        <v>98</v>
      </c>
      <c r="K102" s="126" t="s">
        <v>99</v>
      </c>
      <c r="L102" s="127" t="s">
        <v>100</v>
      </c>
      <c r="M102" s="127"/>
      <c r="N102" s="128" t="s">
        <v>102</v>
      </c>
      <c r="O102" s="128" t="s">
        <v>103</v>
      </c>
      <c r="AF102" s="467"/>
      <c r="AG102" s="467"/>
      <c r="AH102" s="467"/>
      <c r="AI102" s="467"/>
      <c r="AJ102" s="467"/>
      <c r="AK102" s="467"/>
      <c r="AL102" s="467"/>
      <c r="AM102" s="467"/>
      <c r="AN102" s="467"/>
      <c r="AO102" s="467"/>
      <c r="AP102" s="467"/>
      <c r="AQ102" s="467"/>
      <c r="AR102" s="467"/>
      <c r="AS102" s="467"/>
      <c r="AT102" s="467"/>
      <c r="AU102" s="467"/>
      <c r="AV102" s="467"/>
      <c r="AW102" s="467"/>
      <c r="AX102" s="467"/>
      <c r="AY102" s="467"/>
      <c r="AZ102" s="467"/>
      <c r="BA102" s="467"/>
      <c r="BB102" s="467"/>
      <c r="BC102" s="467"/>
      <c r="BD102" s="467"/>
      <c r="BE102" s="467"/>
      <c r="BF102" s="467"/>
    </row>
    <row r="103" spans="1:68" ht="13.5" customHeight="1" thickBot="1" x14ac:dyDescent="0.3">
      <c r="F103" s="427" t="s">
        <v>184</v>
      </c>
      <c r="G103" s="424">
        <f>G23+G42+G70+G84+G101</f>
        <v>4</v>
      </c>
      <c r="H103" s="425">
        <f t="shared" ref="H103:O103" si="272">H23+H42+H70+H84+H101</f>
        <v>6</v>
      </c>
      <c r="I103" s="425">
        <f t="shared" si="272"/>
        <v>7</v>
      </c>
      <c r="J103" s="425">
        <f t="shared" si="272"/>
        <v>13</v>
      </c>
      <c r="K103" s="425">
        <f t="shared" si="272"/>
        <v>15</v>
      </c>
      <c r="L103" s="425">
        <f t="shared" si="272"/>
        <v>13</v>
      </c>
      <c r="M103" s="425"/>
      <c r="N103" s="425">
        <f t="shared" si="272"/>
        <v>8</v>
      </c>
      <c r="O103" s="426">
        <f t="shared" si="272"/>
        <v>9</v>
      </c>
      <c r="Q103" s="428">
        <f>SUM(G103:O103)</f>
        <v>75</v>
      </c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467"/>
      <c r="AQ103" s="467"/>
      <c r="AR103" s="467"/>
      <c r="AS103" s="467"/>
      <c r="AT103" s="467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467"/>
    </row>
    <row r="104" spans="1:68" ht="13.5" customHeight="1" x14ac:dyDescent="0.25">
      <c r="AF104" s="467"/>
      <c r="AG104" s="467"/>
      <c r="AH104" s="467"/>
      <c r="AI104" s="467"/>
      <c r="AJ104" s="467"/>
      <c r="AK104" s="467"/>
      <c r="AL104" s="467"/>
      <c r="AM104" s="467"/>
      <c r="AN104" s="467"/>
      <c r="AO104" s="467"/>
      <c r="AP104" s="467"/>
      <c r="AQ104" s="467"/>
      <c r="AR104" s="467"/>
      <c r="AS104" s="467"/>
      <c r="AT104" s="467"/>
      <c r="AU104" s="467"/>
      <c r="AV104" s="467"/>
      <c r="AW104" s="467"/>
      <c r="AX104" s="467"/>
      <c r="AY104" s="467"/>
      <c r="AZ104" s="467"/>
      <c r="BA104" s="467"/>
      <c r="BB104" s="467"/>
      <c r="BC104" s="467"/>
      <c r="BD104" s="467"/>
      <c r="BE104" s="467"/>
      <c r="BF104" s="467"/>
    </row>
    <row r="105" spans="1:68" ht="13.5" customHeight="1" x14ac:dyDescent="0.25"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  <c r="AU105" s="467"/>
      <c r="AV105" s="467"/>
      <c r="AW105" s="467"/>
      <c r="AX105" s="467"/>
      <c r="AY105" s="467"/>
      <c r="AZ105" s="467"/>
      <c r="BA105" s="467"/>
      <c r="BB105" s="467"/>
      <c r="BC105" s="467"/>
      <c r="BD105" s="467"/>
      <c r="BE105" s="467"/>
      <c r="BF105" s="467"/>
    </row>
  </sheetData>
  <sheetProtection formatCells="0" formatColumns="0" formatRows="0" insertColumns="0" insertRows="0" deleteColumns="0" deleteRows="0"/>
  <mergeCells count="35">
    <mergeCell ref="K43:L43"/>
    <mergeCell ref="AR3:AR4"/>
    <mergeCell ref="AP3:AP4"/>
    <mergeCell ref="AF3:AF4"/>
    <mergeCell ref="AO3:AO4"/>
    <mergeCell ref="AG3:AN3"/>
    <mergeCell ref="S1:X1"/>
    <mergeCell ref="AQ3:AQ4"/>
    <mergeCell ref="Y2:Y4"/>
    <mergeCell ref="AD1:AD4"/>
    <mergeCell ref="Z1:AC1"/>
    <mergeCell ref="W2:W4"/>
    <mergeCell ref="AC2:AC4"/>
    <mergeCell ref="AB2:AB4"/>
    <mergeCell ref="S2:S4"/>
    <mergeCell ref="U2:U4"/>
    <mergeCell ref="V2:V4"/>
    <mergeCell ref="X2:X4"/>
    <mergeCell ref="T2:T4"/>
    <mergeCell ref="AS3:AS4"/>
    <mergeCell ref="AT2:BD2"/>
    <mergeCell ref="BA4:BD4"/>
    <mergeCell ref="AT3:AV3"/>
    <mergeCell ref="E1:E3"/>
    <mergeCell ref="F1:F3"/>
    <mergeCell ref="R2:R3"/>
    <mergeCell ref="N2:N3"/>
    <mergeCell ref="N1:R1"/>
    <mergeCell ref="P2:P3"/>
    <mergeCell ref="Q2:Q3"/>
    <mergeCell ref="G1:M1"/>
    <mergeCell ref="G2:H2"/>
    <mergeCell ref="J2:L2"/>
    <mergeCell ref="M2:M3"/>
    <mergeCell ref="O2:O3"/>
  </mergeCells>
  <phoneticPr fontId="0" type="noConversion"/>
  <printOptions horizontalCentered="1" headings="1" gridLines="1"/>
  <pageMargins left="0" right="0" top="0" bottom="0" header="0" footer="0"/>
  <pageSetup paperSize="9" orientation="landscape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86"/>
  <sheetViews>
    <sheetView workbookViewId="0">
      <selection activeCell="J5" sqref="J5"/>
    </sheetView>
  </sheetViews>
  <sheetFormatPr defaultRowHeight="13.2" x14ac:dyDescent="0.25"/>
  <cols>
    <col min="2" max="2" width="8.88671875" customWidth="1"/>
    <col min="3" max="3" width="15.5546875" customWidth="1"/>
    <col min="4" max="4" width="10" customWidth="1"/>
    <col min="9" max="9" width="10.44140625" customWidth="1"/>
  </cols>
  <sheetData>
    <row r="4" spans="3:11" ht="13.8" thickBot="1" x14ac:dyDescent="0.3">
      <c r="D4" t="s">
        <v>185</v>
      </c>
      <c r="I4" s="358" t="s">
        <v>186</v>
      </c>
      <c r="J4" s="358"/>
    </row>
    <row r="5" spans="3:11" x14ac:dyDescent="0.25">
      <c r="C5" s="354" t="str">
        <f>оценки!D34</f>
        <v>  РУДИК</v>
      </c>
      <c r="D5" s="355" t="str">
        <f>оценки!$D$26</f>
        <v>гр.13325/2</v>
      </c>
      <c r="E5" s="355">
        <f>оценки!F34</f>
        <v>4.8779819875776393</v>
      </c>
      <c r="F5" s="356">
        <v>1</v>
      </c>
      <c r="I5" s="354" t="str">
        <f>оценки!D72</f>
        <v>гр .13327/1</v>
      </c>
      <c r="J5" s="437">
        <f>оценки!B84</f>
        <v>31.181818181818183</v>
      </c>
      <c r="K5" s="380">
        <v>1</v>
      </c>
    </row>
    <row r="6" spans="3:11" x14ac:dyDescent="0.25">
      <c r="C6" s="357" t="str">
        <f>оценки!D75</f>
        <v>  ДУДИН</v>
      </c>
      <c r="D6" s="358" t="str">
        <f>оценки!$D$72</f>
        <v>гр .13327/1</v>
      </c>
      <c r="E6" s="358">
        <f>оценки!F75</f>
        <v>4.8621844720496901</v>
      </c>
      <c r="F6" s="359">
        <v>2</v>
      </c>
      <c r="I6" s="357" t="str">
        <f>оценки!D45</f>
        <v>гр .13325/3</v>
      </c>
      <c r="J6" s="381">
        <f>оценки!B70</f>
        <v>34.178571428571431</v>
      </c>
      <c r="K6" s="382">
        <v>2</v>
      </c>
    </row>
    <row r="7" spans="3:11" x14ac:dyDescent="0.25">
      <c r="C7" s="357" t="str">
        <f>оценки!D65</f>
        <v>  СУХОЙ</v>
      </c>
      <c r="D7" s="358" t="str">
        <f>оценки!$D$45</f>
        <v>гр .13325/3</v>
      </c>
      <c r="E7" s="358">
        <f>оценки!F65</f>
        <v>4.8282559006211176</v>
      </c>
      <c r="F7" s="359">
        <v>3</v>
      </c>
      <c r="I7" s="357" t="str">
        <f>оценки!D26</f>
        <v>гр.13325/2</v>
      </c>
      <c r="J7" s="381">
        <f>оценки!B43</f>
        <v>37.466666666666669</v>
      </c>
      <c r="K7" s="382">
        <v>3</v>
      </c>
    </row>
    <row r="8" spans="3:11" x14ac:dyDescent="0.25">
      <c r="C8" s="357" t="str">
        <f>оценки!D46</f>
        <v>  БАЙКОВ</v>
      </c>
      <c r="D8" s="358" t="str">
        <f>оценки!$D$45</f>
        <v>гр .13325/3</v>
      </c>
      <c r="E8" s="358">
        <f>оценки!F46</f>
        <v>4.8198892339544503</v>
      </c>
      <c r="F8" s="359">
        <v>4</v>
      </c>
      <c r="I8" s="357" t="str">
        <f>оценки!D4</f>
        <v>гр.13325/1</v>
      </c>
      <c r="J8" s="381">
        <f>оценки!B24</f>
        <v>38.055555555555557</v>
      </c>
      <c r="K8" s="382">
        <v>4</v>
      </c>
    </row>
    <row r="9" spans="3:11" ht="13.8" thickBot="1" x14ac:dyDescent="0.3">
      <c r="C9" s="357" t="str">
        <f>оценки!D31</f>
        <v>  ПЕРТЕН</v>
      </c>
      <c r="D9" s="358" t="str">
        <f>оценки!$D$26</f>
        <v>гр.13325/2</v>
      </c>
      <c r="E9" s="358">
        <f>оценки!F31</f>
        <v>4.793803519668737</v>
      </c>
      <c r="F9" s="359">
        <v>5</v>
      </c>
      <c r="I9" s="360" t="str">
        <f>оценки!D86</f>
        <v>гр .13322/5</v>
      </c>
      <c r="J9" s="361">
        <f>оценки!B101</f>
        <v>55.428571428571431</v>
      </c>
      <c r="K9" s="383">
        <v>5</v>
      </c>
    </row>
    <row r="10" spans="3:11" x14ac:dyDescent="0.25">
      <c r="C10" s="357" t="str">
        <f>оценки!D48</f>
        <v>  БЕЛКИНА</v>
      </c>
      <c r="D10" s="358" t="str">
        <f>оценки!$D$45</f>
        <v>гр .13325/3</v>
      </c>
      <c r="E10" s="358">
        <f>оценки!F48</f>
        <v>4.7835987577639756</v>
      </c>
      <c r="F10" s="359">
        <v>6</v>
      </c>
    </row>
    <row r="11" spans="3:11" x14ac:dyDescent="0.25">
      <c r="C11" s="357" t="str">
        <f>оценки!D7</f>
        <v>  АРТЕМЕНКО</v>
      </c>
      <c r="D11" s="358" t="str">
        <f>оценки!$D$4</f>
        <v>гр.13325/1</v>
      </c>
      <c r="E11" s="358">
        <f>оценки!F7</f>
        <v>4.7787132505175984</v>
      </c>
      <c r="F11" s="359">
        <v>7</v>
      </c>
    </row>
    <row r="12" spans="3:11" x14ac:dyDescent="0.25">
      <c r="C12" s="357" t="str">
        <f>оценки!D28</f>
        <v> КОСЫРЕВ</v>
      </c>
      <c r="D12" s="358" t="str">
        <f>оценки!$D$26</f>
        <v>гр.13325/2</v>
      </c>
      <c r="E12" s="358">
        <f>оценки!F28</f>
        <v>4.7602838509316765</v>
      </c>
      <c r="F12" s="359">
        <v>8</v>
      </c>
    </row>
    <row r="13" spans="3:11" x14ac:dyDescent="0.25">
      <c r="C13" s="357" t="str">
        <f>оценки!D77</f>
        <v> КУДРЯВЦЕВА</v>
      </c>
      <c r="D13" s="358" t="str">
        <f>оценки!$D$72</f>
        <v>гр .13327/1</v>
      </c>
      <c r="E13" s="358">
        <f>оценки!F77</f>
        <v>4.7394028985507246</v>
      </c>
      <c r="F13" s="359">
        <v>9</v>
      </c>
    </row>
    <row r="14" spans="3:11" x14ac:dyDescent="0.25">
      <c r="C14" s="357" t="str">
        <f>оценки!D51</f>
        <v>  ГИРФАНОВ</v>
      </c>
      <c r="D14" s="358" t="str">
        <f>оценки!$D$45</f>
        <v>гр .13325/3</v>
      </c>
      <c r="E14" s="358">
        <f>оценки!F51</f>
        <v>4.7338701863354036</v>
      </c>
      <c r="F14" s="359">
        <v>10</v>
      </c>
    </row>
    <row r="15" spans="3:11" x14ac:dyDescent="0.25">
      <c r="C15" s="357" t="str">
        <f>оценки!D8</f>
        <v>  БАЛАБАНОВ</v>
      </c>
      <c r="D15" s="358" t="str">
        <f>оценки!$D$4</f>
        <v>гр.13325/1</v>
      </c>
      <c r="E15" s="358">
        <f>оценки!F8</f>
        <v>4.7294701863354041</v>
      </c>
      <c r="F15" s="359">
        <v>11</v>
      </c>
    </row>
    <row r="16" spans="3:11" x14ac:dyDescent="0.25">
      <c r="C16" s="357" t="str">
        <f>оценки!D76</f>
        <v>  ЖУРАВЛЁВ</v>
      </c>
      <c r="D16" s="358" t="str">
        <f>оценки!$D$72</f>
        <v>гр .13327/1</v>
      </c>
      <c r="E16" s="358">
        <f>оценки!F76</f>
        <v>4.7213606625258802</v>
      </c>
      <c r="F16" s="359">
        <v>12</v>
      </c>
    </row>
    <row r="17" spans="3:6" x14ac:dyDescent="0.25">
      <c r="C17" s="357" t="str">
        <f>оценки!D36</f>
        <v>  ТИХОНОВА</v>
      </c>
      <c r="D17" s="358" t="str">
        <f>оценки!$D$26</f>
        <v>гр.13325/2</v>
      </c>
      <c r="E17" s="358">
        <f>оценки!F36</f>
        <v>4.7146463768115945</v>
      </c>
      <c r="F17" s="359">
        <v>13</v>
      </c>
    </row>
    <row r="18" spans="3:6" x14ac:dyDescent="0.25">
      <c r="C18" s="357" t="str">
        <f>оценки!D53</f>
        <v>  ДРЕЛЮШ</v>
      </c>
      <c r="D18" s="358" t="str">
        <f>оценки!$D$45</f>
        <v>гр .13325/3</v>
      </c>
      <c r="E18" s="358">
        <f>оценки!F53</f>
        <v>4.6629440993788815</v>
      </c>
      <c r="F18" s="359">
        <v>14</v>
      </c>
    </row>
    <row r="19" spans="3:6" x14ac:dyDescent="0.25">
      <c r="C19" s="357" t="str">
        <f>оценки!D13</f>
        <v>  ЗАХАРОВ</v>
      </c>
      <c r="D19" s="358" t="str">
        <f>оценки!$D$4</f>
        <v>гр.13325/1</v>
      </c>
      <c r="E19" s="358">
        <f>оценки!F13</f>
        <v>4.6538440993788814</v>
      </c>
      <c r="F19" s="359">
        <v>15</v>
      </c>
    </row>
    <row r="20" spans="3:6" x14ac:dyDescent="0.25">
      <c r="C20" s="357" t="str">
        <f>оценки!D52</f>
        <v>  ДАГАЕВА</v>
      </c>
      <c r="D20" s="358" t="str">
        <f>оценки!$D$45</f>
        <v>гр .13325/3</v>
      </c>
      <c r="E20" s="358">
        <f>оценки!F52</f>
        <v>4.6479726708074534</v>
      </c>
      <c r="F20" s="359">
        <v>16</v>
      </c>
    </row>
    <row r="21" spans="3:6" x14ac:dyDescent="0.25">
      <c r="C21" s="357" t="str">
        <f>оценки!D78</f>
        <v>  ЛАЗАРЕВ</v>
      </c>
      <c r="D21" s="358" t="str">
        <f>оценки!$D$72</f>
        <v>гр .13327/1</v>
      </c>
      <c r="E21" s="358">
        <f>оценки!F78</f>
        <v>4.6431093167701869</v>
      </c>
      <c r="F21" s="359">
        <v>17</v>
      </c>
    </row>
    <row r="22" spans="3:6" x14ac:dyDescent="0.25">
      <c r="C22" s="357" t="str">
        <f>оценки!D49</f>
        <v>  БЕЛЬСКИХ</v>
      </c>
      <c r="D22" s="358" t="str">
        <f>оценки!$D$45</f>
        <v>гр .13325/3</v>
      </c>
      <c r="E22" s="358">
        <f>оценки!F49</f>
        <v>4.6322826086956521</v>
      </c>
      <c r="F22" s="359">
        <v>18</v>
      </c>
    </row>
    <row r="23" spans="3:6" x14ac:dyDescent="0.25">
      <c r="C23" s="357" t="str">
        <f>оценки!D90</f>
        <v>  КСЕНЕВИЧ</v>
      </c>
      <c r="D23" s="358" t="str">
        <f>оценки!$D$86</f>
        <v>гр .13322/5</v>
      </c>
      <c r="E23" s="358">
        <f>оценки!F90</f>
        <v>4.6315908902691509</v>
      </c>
      <c r="F23" s="359">
        <v>19</v>
      </c>
    </row>
    <row r="24" spans="3:6" x14ac:dyDescent="0.25">
      <c r="C24" s="357" t="str">
        <f>оценки!D17</f>
        <v>  КУМАЧЕВА</v>
      </c>
      <c r="D24" s="358" t="str">
        <f>оценки!$D$4</f>
        <v>гр.13325/1</v>
      </c>
      <c r="E24" s="358">
        <f>оценки!F17</f>
        <v>4.6261271221532088</v>
      </c>
      <c r="F24" s="359">
        <v>20</v>
      </c>
    </row>
    <row r="25" spans="3:6" x14ac:dyDescent="0.25">
      <c r="C25" s="357" t="str">
        <f>оценки!D55</f>
        <v>  КОТОВ</v>
      </c>
      <c r="D25" s="358" t="str">
        <f>оценки!$D$45</f>
        <v>гр .13325/3</v>
      </c>
      <c r="E25" s="358">
        <f>оценки!F55</f>
        <v>4.6253012422360253</v>
      </c>
      <c r="F25" s="359">
        <v>21</v>
      </c>
    </row>
    <row r="26" spans="3:6" x14ac:dyDescent="0.25">
      <c r="C26" s="357" t="str">
        <f>оценки!D67</f>
        <v>  ТУЛИН</v>
      </c>
      <c r="D26" s="358" t="str">
        <f>оценки!$D$45</f>
        <v>гр .13325/3</v>
      </c>
      <c r="E26" s="358">
        <f>оценки!F67</f>
        <v>4.6152134575569361</v>
      </c>
      <c r="F26" s="359">
        <v>22</v>
      </c>
    </row>
    <row r="27" spans="3:6" x14ac:dyDescent="0.25">
      <c r="C27" s="357" t="str">
        <f>оценки!D38</f>
        <v>  ФИЛОНЕНКО</v>
      </c>
      <c r="D27" s="358" t="str">
        <f>оценки!$D$26</f>
        <v>гр.13325/2</v>
      </c>
      <c r="E27" s="358">
        <f>оценки!F38</f>
        <v>4.6097846790890262</v>
      </c>
      <c r="F27" s="359">
        <v>23</v>
      </c>
    </row>
    <row r="28" spans="3:6" x14ac:dyDescent="0.25">
      <c r="C28" s="357" t="str">
        <f>оценки!D33</f>
        <v>  РАЖЕВА</v>
      </c>
      <c r="D28" s="358" t="str">
        <f>оценки!$D$26</f>
        <v>гр.13325/2</v>
      </c>
      <c r="E28" s="358">
        <f>оценки!F33</f>
        <v>4.5996749482401658</v>
      </c>
      <c r="F28" s="359">
        <v>24</v>
      </c>
    </row>
    <row r="29" spans="3:6" x14ac:dyDescent="0.25">
      <c r="C29" s="357" t="str">
        <f>оценки!D73</f>
        <v>  АНТОНОВ</v>
      </c>
      <c r="D29" s="358" t="str">
        <f>оценки!$D$72</f>
        <v>гр .13327/1</v>
      </c>
      <c r="E29" s="358">
        <f>оценки!F73</f>
        <v>4.5585463768115932</v>
      </c>
      <c r="F29" s="359">
        <v>25</v>
      </c>
    </row>
    <row r="30" spans="3:6" x14ac:dyDescent="0.25">
      <c r="C30" s="357" t="str">
        <f>оценки!D63</f>
        <v>  СИМАНКИН</v>
      </c>
      <c r="D30" s="358" t="str">
        <f>оценки!$D$45</f>
        <v>гр .13325/3</v>
      </c>
      <c r="E30" s="358">
        <f>оценки!F63</f>
        <v>4.5514273291925473</v>
      </c>
      <c r="F30" s="359">
        <v>26</v>
      </c>
    </row>
    <row r="31" spans="3:6" x14ac:dyDescent="0.25">
      <c r="C31" s="357" t="str">
        <f>оценки!D39</f>
        <v>  ХЕ</v>
      </c>
      <c r="D31" s="358" t="str">
        <f>оценки!$D$26</f>
        <v>гр.13325/2</v>
      </c>
      <c r="E31" s="358">
        <f>оценки!F39</f>
        <v>4.5361674948240163</v>
      </c>
      <c r="F31" s="359">
        <v>27</v>
      </c>
    </row>
    <row r="32" spans="3:6" x14ac:dyDescent="0.25">
      <c r="C32" s="357" t="str">
        <f>оценки!D6</f>
        <v>  АНДРЮЩЕНКО</v>
      </c>
      <c r="D32" s="358" t="str">
        <f>оценки!$D$4</f>
        <v>гр.13325/1</v>
      </c>
      <c r="E32" s="358">
        <f>оценки!F6</f>
        <v>4.5089625258799177</v>
      </c>
      <c r="F32" s="359">
        <v>28</v>
      </c>
    </row>
    <row r="33" spans="3:6" x14ac:dyDescent="0.25">
      <c r="C33" s="357" t="str">
        <f>оценки!D47</f>
        <v> БАХАРЕВ</v>
      </c>
      <c r="D33" s="358" t="str">
        <f>оценки!$D$45</f>
        <v>гр .13325/3</v>
      </c>
      <c r="E33" s="358">
        <f>оценки!F47</f>
        <v>4.5085416149068323</v>
      </c>
      <c r="F33" s="359">
        <v>29</v>
      </c>
    </row>
    <row r="34" spans="3:6" x14ac:dyDescent="0.25">
      <c r="C34" s="357" t="str">
        <f>оценки!D20</f>
        <v>  ОСИКОВА</v>
      </c>
      <c r="D34" s="358" t="str">
        <f>оценки!$D$4</f>
        <v>гр.13325/1</v>
      </c>
      <c r="E34" s="358">
        <f>оценки!F20</f>
        <v>4.4728846790890273</v>
      </c>
      <c r="F34" s="359">
        <v>30</v>
      </c>
    </row>
    <row r="35" spans="3:6" x14ac:dyDescent="0.25">
      <c r="C35" s="357" t="str">
        <f>оценки!D82</f>
        <v>  РОМАНОВ</v>
      </c>
      <c r="D35" s="358" t="str">
        <f>оценки!$D$72</f>
        <v>гр .13327/1</v>
      </c>
      <c r="E35" s="358">
        <f>оценки!F82</f>
        <v>4.4524774327122154</v>
      </c>
      <c r="F35" s="359">
        <v>31</v>
      </c>
    </row>
    <row r="36" spans="3:6" x14ac:dyDescent="0.25">
      <c r="C36" s="357" t="str">
        <f>оценки!D19</f>
        <v>  МАКСИМОВА</v>
      </c>
      <c r="D36" s="358" t="str">
        <f>оценки!$D$4</f>
        <v>гр.13325/1</v>
      </c>
      <c r="E36" s="358">
        <f>оценки!F19</f>
        <v>4.4521511387163564</v>
      </c>
      <c r="F36" s="359">
        <v>32</v>
      </c>
    </row>
    <row r="37" spans="3:6" x14ac:dyDescent="0.25">
      <c r="C37" s="357" t="str">
        <f>оценки!D74</f>
        <v>  БУДИЛОВ</v>
      </c>
      <c r="D37" s="358" t="str">
        <f>оценки!$D$72</f>
        <v>гр .13327/1</v>
      </c>
      <c r="E37" s="358">
        <f>оценки!F74</f>
        <v>4.4468633540372675</v>
      </c>
      <c r="F37" s="359">
        <v>33</v>
      </c>
    </row>
    <row r="38" spans="3:6" x14ac:dyDescent="0.25">
      <c r="C38" s="357" t="str">
        <f>оценки!D9</f>
        <v>  БОРИСОВ</v>
      </c>
      <c r="D38" s="358" t="str">
        <f>оценки!$D$4</f>
        <v>гр.13325/1</v>
      </c>
      <c r="E38" s="358">
        <f>оценки!F9</f>
        <v>4.4424014492753621</v>
      </c>
      <c r="F38" s="359">
        <v>34</v>
      </c>
    </row>
    <row r="39" spans="3:6" x14ac:dyDescent="0.25">
      <c r="C39" s="357" t="str">
        <f>оценки!D10</f>
        <v>  ГАСОВА</v>
      </c>
      <c r="D39" s="358" t="str">
        <f>оценки!$D$4</f>
        <v>гр.13325/1</v>
      </c>
      <c r="E39" s="358">
        <f>оценки!F10</f>
        <v>4.439589233954452</v>
      </c>
      <c r="F39" s="359">
        <v>35</v>
      </c>
    </row>
    <row r="40" spans="3:6" x14ac:dyDescent="0.25">
      <c r="C40" s="357" t="str">
        <f>оценки!D99</f>
        <v>СОРВАЧЕВ</v>
      </c>
      <c r="D40" s="358" t="str">
        <f>оценки!$D$86</f>
        <v>гр .13322/5</v>
      </c>
      <c r="E40" s="358">
        <f>оценки!F99</f>
        <v>4.4275107660455486</v>
      </c>
      <c r="F40" s="359">
        <v>36</v>
      </c>
    </row>
    <row r="41" spans="3:6" x14ac:dyDescent="0.25">
      <c r="C41" s="357" t="str">
        <f>оценки!D21</f>
        <v>  ЯКОВЛЕВ</v>
      </c>
      <c r="D41" s="358" t="str">
        <f>оценки!$D$4</f>
        <v>гр.13325/1</v>
      </c>
      <c r="E41" s="358">
        <f>оценки!F21</f>
        <v>4.4270130434782597</v>
      </c>
      <c r="F41" s="359">
        <v>37</v>
      </c>
    </row>
    <row r="42" spans="3:6" x14ac:dyDescent="0.25">
      <c r="C42" s="357" t="str">
        <f>оценки!D50</f>
        <v>  ВОЛЧЕНКО</v>
      </c>
      <c r="D42" s="358" t="str">
        <f>оценки!$D$45</f>
        <v>гр .13325/3</v>
      </c>
      <c r="E42" s="358">
        <f>оценки!F50</f>
        <v>4.3938774327122143</v>
      </c>
      <c r="F42" s="359">
        <v>38</v>
      </c>
    </row>
    <row r="43" spans="3:6" x14ac:dyDescent="0.25">
      <c r="C43" s="357" t="str">
        <f>оценки!D29</f>
        <v>  НИКОЛАЕВА</v>
      </c>
      <c r="D43" s="358" t="str">
        <f>оценки!$D$26</f>
        <v>гр.13325/2</v>
      </c>
      <c r="E43" s="358">
        <f>оценки!F29</f>
        <v>4.3883701863354032</v>
      </c>
      <c r="F43" s="359">
        <v>39</v>
      </c>
    </row>
    <row r="44" spans="3:6" x14ac:dyDescent="0.25">
      <c r="C44" s="357" t="str">
        <f>оценки!D5</f>
        <v>  АЛЫВАЕВА</v>
      </c>
      <c r="D44" s="358" t="str">
        <f>оценки!$D$4</f>
        <v>гр.13325/1</v>
      </c>
      <c r="E44" s="358">
        <f>оценки!F5</f>
        <v>4.3395747412008285</v>
      </c>
      <c r="F44" s="359">
        <v>40</v>
      </c>
    </row>
    <row r="45" spans="3:6" x14ac:dyDescent="0.25">
      <c r="C45" s="357" t="str">
        <f>оценки!D94</f>
        <v>  САГИЙ</v>
      </c>
      <c r="D45" s="358" t="str">
        <f>оценки!$D$86</f>
        <v>гр .13322/5</v>
      </c>
      <c r="E45" s="358">
        <f>оценки!F94</f>
        <v>4.3083577639751551</v>
      </c>
      <c r="F45" s="359">
        <v>41</v>
      </c>
    </row>
    <row r="46" spans="3:6" x14ac:dyDescent="0.25">
      <c r="C46" s="357" t="str">
        <f>оценки!D59</f>
        <v>  РАЕВСКИЙ</v>
      </c>
      <c r="D46" s="358" t="str">
        <f>оценки!$D$45</f>
        <v>гр .13325/3</v>
      </c>
      <c r="E46" s="358">
        <f>оценки!F59</f>
        <v>4.2955273291925469</v>
      </c>
      <c r="F46" s="359">
        <v>42</v>
      </c>
    </row>
    <row r="47" spans="3:6" x14ac:dyDescent="0.25">
      <c r="C47" s="357" t="str">
        <f>оценки!D30</f>
        <v>  ПАНТЕЛЕЕВА</v>
      </c>
      <c r="D47" s="358" t="str">
        <f>оценки!$D$26</f>
        <v>гр.13325/2</v>
      </c>
      <c r="E47" s="358">
        <f>оценки!F30</f>
        <v>4.2711606625258804</v>
      </c>
      <c r="F47" s="359">
        <v>43</v>
      </c>
    </row>
    <row r="48" spans="3:6" x14ac:dyDescent="0.25">
      <c r="C48" s="357" t="str">
        <f>оценки!D83</f>
        <v>  ФЕДОТОВ</v>
      </c>
      <c r="D48" s="358" t="str">
        <f>оценки!$D$72</f>
        <v>гр .13327/1</v>
      </c>
      <c r="E48" s="358">
        <f>оценки!F83</f>
        <v>4.2431178053830223</v>
      </c>
      <c r="F48" s="359">
        <v>44</v>
      </c>
    </row>
    <row r="49" spans="3:6" x14ac:dyDescent="0.25">
      <c r="C49" s="357" t="str">
        <f>оценки!D93</f>
        <v>  ПРЯДКО</v>
      </c>
      <c r="D49" s="358" t="str">
        <f>оценки!$D$86</f>
        <v>гр .13322/5</v>
      </c>
      <c r="E49" s="358">
        <f>оценки!F93</f>
        <v>4.2202987577639748</v>
      </c>
      <c r="F49" s="359">
        <v>45</v>
      </c>
    </row>
    <row r="50" spans="3:6" x14ac:dyDescent="0.25">
      <c r="C50" s="357" t="str">
        <f>оценки!D81</f>
        <v>  ШЕСТАКОВ</v>
      </c>
      <c r="D50" s="358" t="str">
        <f>оценки!$D$72</f>
        <v>гр .13327/1</v>
      </c>
      <c r="E50" s="358">
        <f>оценки!F81</f>
        <v>4.2040178053830228</v>
      </c>
      <c r="F50" s="359">
        <v>46</v>
      </c>
    </row>
    <row r="51" spans="3:6" x14ac:dyDescent="0.25">
      <c r="C51" s="357" t="str">
        <f>оценки!D91</f>
        <v xml:space="preserve"> МОКРАЯ</v>
      </c>
      <c r="D51" s="358" t="str">
        <f>оценки!$D$86</f>
        <v>гр .13322/5</v>
      </c>
      <c r="E51" s="358">
        <f>оценки!F91</f>
        <v>4.1873178053830227</v>
      </c>
      <c r="F51" s="359">
        <v>47</v>
      </c>
    </row>
    <row r="52" spans="3:6" x14ac:dyDescent="0.25">
      <c r="C52" s="357" t="str">
        <f>оценки!D89</f>
        <v>  БЕСТУЖЕВ</v>
      </c>
      <c r="D52" s="358" t="str">
        <f>оценки!$D$86</f>
        <v>гр .13322/5</v>
      </c>
      <c r="E52" s="358">
        <f>оценки!F89</f>
        <v>4.1811871635610771</v>
      </c>
      <c r="F52" s="359">
        <v>48</v>
      </c>
    </row>
    <row r="53" spans="3:6" x14ac:dyDescent="0.25">
      <c r="C53" s="357" t="str">
        <f>оценки!D57</f>
        <v>  МИШКОВИЧ</v>
      </c>
      <c r="D53" s="358" t="str">
        <f>оценки!$D$45</f>
        <v>гр .13325/3</v>
      </c>
      <c r="E53" s="358">
        <f>оценки!F57</f>
        <v>4.1714155279503107</v>
      </c>
      <c r="F53" s="359">
        <v>49</v>
      </c>
    </row>
    <row r="54" spans="3:6" x14ac:dyDescent="0.25">
      <c r="C54" s="357" t="str">
        <f>оценки!D35</f>
        <v>  САМАРИНА</v>
      </c>
      <c r="D54" s="358" t="str">
        <f>оценки!$D$26</f>
        <v>гр.13325/2</v>
      </c>
      <c r="E54" s="358">
        <f>оценки!F35</f>
        <v>4.1711107660455484</v>
      </c>
      <c r="F54" s="359">
        <v>50</v>
      </c>
    </row>
    <row r="55" spans="3:6" x14ac:dyDescent="0.25">
      <c r="C55" s="357" t="str">
        <f>оценки!D61</f>
        <v>  РЯБОВ</v>
      </c>
      <c r="D55" s="358" t="str">
        <f>оценки!$D$45</f>
        <v>гр .13325/3</v>
      </c>
      <c r="E55" s="358">
        <f>оценки!F61</f>
        <v>4.1438037267080743</v>
      </c>
      <c r="F55" s="359">
        <v>51</v>
      </c>
    </row>
    <row r="56" spans="3:6" x14ac:dyDescent="0.25">
      <c r="C56" s="357" t="str">
        <f>оценки!D54</f>
        <v>  КОЛОТИЙ</v>
      </c>
      <c r="D56" s="358" t="str">
        <f>оценки!$D$45</f>
        <v>гр .13325/3</v>
      </c>
      <c r="E56" s="358">
        <f>оценки!F54</f>
        <v>4.1427490683229813</v>
      </c>
      <c r="F56" s="359">
        <v>52</v>
      </c>
    </row>
    <row r="57" spans="3:6" x14ac:dyDescent="0.25">
      <c r="C57" s="357" t="str">
        <f>оценки!D79</f>
        <v>  НАСОНОВСКИЙ</v>
      </c>
      <c r="D57" s="358" t="str">
        <f>оценки!$D$72</f>
        <v>гр .13327/1</v>
      </c>
      <c r="E57" s="358">
        <f>оценки!F79</f>
        <v>4.1159559006211186</v>
      </c>
      <c r="F57" s="359">
        <v>53</v>
      </c>
    </row>
    <row r="58" spans="3:6" x14ac:dyDescent="0.25">
      <c r="C58" s="357" t="str">
        <f>оценки!D69</f>
        <v>  КУЛИКОВ</v>
      </c>
      <c r="D58" s="358" t="str">
        <f>оценки!$D$45</f>
        <v>гр .13325/3</v>
      </c>
      <c r="E58" s="358">
        <f>оценки!F69</f>
        <v>4.0916037267080743</v>
      </c>
      <c r="F58" s="359">
        <v>54</v>
      </c>
    </row>
    <row r="59" spans="3:6" x14ac:dyDescent="0.25">
      <c r="C59" s="357" t="str">
        <f>оценки!D95</f>
        <v xml:space="preserve">  ВОРОНИН</v>
      </c>
      <c r="D59" s="358" t="str">
        <f>оценки!$D$86</f>
        <v>гр .13322/5</v>
      </c>
      <c r="E59" s="358">
        <f>оценки!F95</f>
        <v>4.0793250517598345</v>
      </c>
      <c r="F59" s="359">
        <v>55</v>
      </c>
    </row>
    <row r="60" spans="3:6" x14ac:dyDescent="0.25">
      <c r="C60" s="357" t="str">
        <f>оценки!D18</f>
        <v> ЛИТВИНОВ</v>
      </c>
      <c r="D60" s="358" t="str">
        <f>оценки!$D$4</f>
        <v>гр.13325/1</v>
      </c>
      <c r="E60" s="358">
        <f>оценки!F18</f>
        <v>4.0735772256728779</v>
      </c>
      <c r="F60" s="359">
        <v>56</v>
      </c>
    </row>
    <row r="61" spans="3:6" x14ac:dyDescent="0.25">
      <c r="C61" s="357" t="str">
        <f>оценки!D41</f>
        <v>  ШКУРАТОВ</v>
      </c>
      <c r="D61" s="358" t="str">
        <f>оценки!$D$26</f>
        <v>гр.13325/2</v>
      </c>
      <c r="E61" s="358">
        <f>оценки!F41</f>
        <v>4.0699178053830227</v>
      </c>
      <c r="F61" s="359">
        <v>57</v>
      </c>
    </row>
    <row r="62" spans="3:6" x14ac:dyDescent="0.25">
      <c r="C62" s="357" t="str">
        <f>оценки!D100</f>
        <v>СИМОНОВ</v>
      </c>
      <c r="D62" s="358" t="str">
        <f>оценки!$D$86</f>
        <v>гр .13322/5</v>
      </c>
      <c r="E62" s="358">
        <f>оценки!F100</f>
        <v>4.0690656314699796</v>
      </c>
      <c r="F62" s="359">
        <v>58</v>
      </c>
    </row>
    <row r="63" spans="3:6" x14ac:dyDescent="0.25">
      <c r="C63" s="357" t="str">
        <f>оценки!D16</f>
        <v>  КУЗНЕЦОВА</v>
      </c>
      <c r="D63" s="358" t="str">
        <f>оценки!$D$4</f>
        <v>гр.13325/1</v>
      </c>
      <c r="E63" s="358">
        <f>оценки!F16</f>
        <v>4.0680440993788824</v>
      </c>
      <c r="F63" s="359">
        <v>59</v>
      </c>
    </row>
    <row r="64" spans="3:6" x14ac:dyDescent="0.25">
      <c r="C64" s="357" t="str">
        <f>оценки!D58</f>
        <v>  ПЧЁЛКИН</v>
      </c>
      <c r="D64" s="358" t="str">
        <f>оценки!$D$45</f>
        <v>гр .13325/3</v>
      </c>
      <c r="E64" s="358">
        <f>оценки!F58</f>
        <v>4.0634463768115943</v>
      </c>
      <c r="F64" s="359">
        <v>60</v>
      </c>
    </row>
    <row r="65" spans="3:6" x14ac:dyDescent="0.25">
      <c r="C65" s="357" t="str">
        <f>оценки!D88</f>
        <v>  АРЫКУ</v>
      </c>
      <c r="D65" s="358" t="str">
        <f>оценки!$D$86</f>
        <v>гр .13322/5</v>
      </c>
      <c r="E65" s="358">
        <f>оценки!F88</f>
        <v>4.0366225672877842</v>
      </c>
      <c r="F65" s="359">
        <v>61</v>
      </c>
    </row>
    <row r="66" spans="3:6" x14ac:dyDescent="0.25">
      <c r="C66" s="357" t="str">
        <f>оценки!D27</f>
        <v>  КИРЕЕВ</v>
      </c>
      <c r="D66" s="358" t="str">
        <f>оценки!$D$26</f>
        <v>гр.13325/2</v>
      </c>
      <c r="E66" s="358">
        <f>оценки!F27</f>
        <v>3.9844987577639754</v>
      </c>
      <c r="F66" s="359">
        <v>62</v>
      </c>
    </row>
    <row r="67" spans="3:6" x14ac:dyDescent="0.25">
      <c r="C67" s="357" t="str">
        <f>оценки!D12</f>
        <v>  ЖУКОВ</v>
      </c>
      <c r="D67" s="358" t="str">
        <f>оценки!$D$4</f>
        <v>гр.13325/1</v>
      </c>
      <c r="E67" s="358">
        <f>оценки!F12</f>
        <v>3.9773749482401657</v>
      </c>
      <c r="F67" s="359">
        <v>63</v>
      </c>
    </row>
    <row r="68" spans="3:6" x14ac:dyDescent="0.25">
      <c r="C68" s="357" t="str">
        <f>оценки!D92</f>
        <v>  НОРЕНБЕРГ</v>
      </c>
      <c r="D68" s="358" t="str">
        <f>оценки!$D$86</f>
        <v>гр .13322/5</v>
      </c>
      <c r="E68" s="358">
        <f>оценки!F92</f>
        <v>3.9638320910973079</v>
      </c>
      <c r="F68" s="359">
        <v>64</v>
      </c>
    </row>
    <row r="69" spans="3:6" x14ac:dyDescent="0.25">
      <c r="C69" s="357" t="str">
        <f>оценки!D60</f>
        <v>  РАЧКОВ</v>
      </c>
      <c r="D69" s="358" t="str">
        <f>оценки!$D$45</f>
        <v>гр .13325/3</v>
      </c>
      <c r="E69" s="358">
        <f>оценки!F60</f>
        <v>3.9313229813664599</v>
      </c>
      <c r="F69" s="359">
        <v>65</v>
      </c>
    </row>
    <row r="70" spans="3:6" x14ac:dyDescent="0.25">
      <c r="C70" s="357" t="str">
        <f>оценки!D32</f>
        <v>  ПЕТРАКОВ</v>
      </c>
      <c r="D70" s="358" t="str">
        <f>оценки!$D$26</f>
        <v>гр.13325/2</v>
      </c>
      <c r="E70" s="358">
        <f>оценки!F32</f>
        <v>3.9028399585921321</v>
      </c>
      <c r="F70" s="359">
        <v>66</v>
      </c>
    </row>
    <row r="71" spans="3:6" x14ac:dyDescent="0.25">
      <c r="C71" s="357" t="str">
        <f>оценки!D87</f>
        <v>  АЛЕКСАНДРОВ</v>
      </c>
      <c r="D71" s="358" t="str">
        <f>оценки!$D$86</f>
        <v>гр .13322/5</v>
      </c>
      <c r="E71" s="358">
        <f>оценки!F87</f>
        <v>3.863817805383023</v>
      </c>
      <c r="F71" s="359">
        <v>67</v>
      </c>
    </row>
    <row r="72" spans="3:6" x14ac:dyDescent="0.25">
      <c r="C72" s="357" t="str">
        <f>оценки!D14</f>
        <v>  КОНДРАТЬЕВ</v>
      </c>
      <c r="D72" s="358" t="str">
        <f>оценки!$D$4</f>
        <v>гр.13325/1</v>
      </c>
      <c r="E72" s="358">
        <f>оценки!F14</f>
        <v>3.7244320910973086</v>
      </c>
      <c r="F72" s="359">
        <v>68</v>
      </c>
    </row>
    <row r="73" spans="3:6" x14ac:dyDescent="0.25">
      <c r="C73" s="357" t="str">
        <f>оценки!D37</f>
        <v>  ФЕДУЛОВ</v>
      </c>
      <c r="D73" s="358" t="str">
        <f>оценки!$D$26</f>
        <v>гр.13325/2</v>
      </c>
      <c r="E73" s="358">
        <f>оценки!F37</f>
        <v>3.6291320910973086</v>
      </c>
      <c r="F73" s="359">
        <v>69</v>
      </c>
    </row>
    <row r="74" spans="3:6" x14ac:dyDescent="0.25">
      <c r="C74" s="357" t="str">
        <f>оценки!D62</f>
        <v>  САРГСЯН</v>
      </c>
      <c r="D74" s="358" t="str">
        <f>оценки!$D$45</f>
        <v>гр .13325/3</v>
      </c>
      <c r="E74" s="358">
        <f>оценки!F62</f>
        <v>3.6242726708074526</v>
      </c>
      <c r="F74" s="359">
        <v>70</v>
      </c>
    </row>
    <row r="75" spans="3:6" x14ac:dyDescent="0.25">
      <c r="C75" s="357" t="str">
        <f>оценки!D80</f>
        <v>  НИКОЛАЕВ</v>
      </c>
      <c r="D75" s="358" t="str">
        <f>оценки!$D$72</f>
        <v>гр .13327/1</v>
      </c>
      <c r="E75" s="358">
        <f>оценки!F80</f>
        <v>3.6048082815734994</v>
      </c>
      <c r="F75" s="359">
        <v>71</v>
      </c>
    </row>
    <row r="76" spans="3:6" x14ac:dyDescent="0.25">
      <c r="C76" s="357" t="str">
        <f>оценки!D68</f>
        <v>  УСМОНОВ</v>
      </c>
      <c r="D76" s="358" t="str">
        <f>оценки!$D$45</f>
        <v>гр .13325/3</v>
      </c>
      <c r="E76" s="358">
        <f>оценки!F68</f>
        <v>3.4016298136645964</v>
      </c>
      <c r="F76" s="359">
        <v>72</v>
      </c>
    </row>
    <row r="77" spans="3:6" x14ac:dyDescent="0.25">
      <c r="C77" s="357" t="str">
        <f>оценки!D15</f>
        <v>  КРУЧИНИН</v>
      </c>
      <c r="D77" s="358" t="str">
        <f>оценки!$D$4</f>
        <v>гр.13325/1</v>
      </c>
      <c r="E77" s="358">
        <f>оценки!F15</f>
        <v>3.3588964803312629</v>
      </c>
      <c r="F77" s="359">
        <v>73</v>
      </c>
    </row>
    <row r="78" spans="3:6" x14ac:dyDescent="0.25">
      <c r="C78" s="357" t="str">
        <f>оценки!D97</f>
        <v>  ЧУДИНОВ</v>
      </c>
      <c r="D78" s="358" t="str">
        <f>оценки!$D$86</f>
        <v>гр .13322/5</v>
      </c>
      <c r="E78" s="358">
        <f>оценки!F97</f>
        <v>3.3428273291925463</v>
      </c>
      <c r="F78" s="359">
        <v>74</v>
      </c>
    </row>
    <row r="79" spans="3:6" x14ac:dyDescent="0.25">
      <c r="C79" s="357" t="str">
        <f>оценки!D40</f>
        <v>  ШВЕЦОВ</v>
      </c>
      <c r="D79" s="358" t="str">
        <f>оценки!$D$26</f>
        <v>гр.13325/2</v>
      </c>
      <c r="E79" s="358">
        <f>оценки!F40</f>
        <v>3.3256285714285716</v>
      </c>
      <c r="F79" s="359">
        <v>75</v>
      </c>
    </row>
    <row r="80" spans="3:6" x14ac:dyDescent="0.25">
      <c r="C80" s="357" t="str">
        <f>оценки!D64</f>
        <v>  СУЛТАНОВ</v>
      </c>
      <c r="D80" s="358" t="str">
        <f>оценки!$D$45</f>
        <v>гр .13325/3</v>
      </c>
      <c r="E80" s="358">
        <f>оценки!F64</f>
        <v>2.9835726708074537</v>
      </c>
      <c r="F80" s="359">
        <v>76</v>
      </c>
    </row>
    <row r="81" spans="3:6" x14ac:dyDescent="0.25">
      <c r="C81" s="357" t="str">
        <f>оценки!D11</f>
        <v>  ЖЛУДОВ</v>
      </c>
      <c r="D81" s="358" t="str">
        <f>оценки!$D$4</f>
        <v>гр.13325/1</v>
      </c>
      <c r="E81" s="358">
        <f>оценки!F11</f>
        <v>2.9724418219461697</v>
      </c>
      <c r="F81" s="359">
        <v>77</v>
      </c>
    </row>
    <row r="82" spans="3:6" x14ac:dyDescent="0.25">
      <c r="C82" s="357" t="str">
        <f>оценки!D56</f>
        <v>  МИШАГИН</v>
      </c>
      <c r="D82" s="358" t="str">
        <f>оценки!$D$45</f>
        <v>гр .13325/3</v>
      </c>
      <c r="E82" s="358">
        <f>оценки!F56</f>
        <v>2.3673540372670807</v>
      </c>
      <c r="F82" s="359">
        <v>78</v>
      </c>
    </row>
    <row r="83" spans="3:6" x14ac:dyDescent="0.25">
      <c r="C83" s="357" t="str">
        <f>оценки!D96</f>
        <v>  ФИСЕНКО</v>
      </c>
      <c r="D83" s="358" t="str">
        <f>оценки!$D$86</f>
        <v>гр .13322/5</v>
      </c>
      <c r="E83" s="358">
        <f>оценки!F96</f>
        <v>2.0735204968944099</v>
      </c>
      <c r="F83" s="359">
        <v>79</v>
      </c>
    </row>
    <row r="84" spans="3:6" x14ac:dyDescent="0.25">
      <c r="C84" s="357" t="str">
        <f>оценки!D22</f>
        <v>  МАКИНА</v>
      </c>
      <c r="D84" s="358" t="str">
        <f>оценки!$D$4</f>
        <v>гр.13325/1</v>
      </c>
      <c r="E84" s="358">
        <f>оценки!F22</f>
        <v>2.0606807453416147</v>
      </c>
      <c r="F84" s="359">
        <v>80</v>
      </c>
    </row>
    <row r="85" spans="3:6" x14ac:dyDescent="0.25">
      <c r="C85" s="357" t="str">
        <f>оценки!D66</f>
        <v>  ТОРОПЦОВ</v>
      </c>
      <c r="D85" s="358" t="str">
        <f>оценки!$D$45</f>
        <v>гр .13325/3</v>
      </c>
      <c r="E85" s="358">
        <f>оценки!F66</f>
        <v>2.0587378881987579</v>
      </c>
      <c r="F85" s="359">
        <v>81</v>
      </c>
    </row>
    <row r="86" spans="3:6" ht="13.8" thickBot="1" x14ac:dyDescent="0.3">
      <c r="C86" s="360" t="str">
        <f>оценки!D98</f>
        <v>СЛАВИНСКАЯ</v>
      </c>
      <c r="D86" s="361" t="str">
        <f>оценки!$D$86</f>
        <v>гр .13322/5</v>
      </c>
      <c r="E86" s="361">
        <f>оценки!F98</f>
        <v>2.044968944099379</v>
      </c>
      <c r="F86" s="362">
        <v>82</v>
      </c>
    </row>
  </sheetData>
  <sortState ref="C5:E86">
    <sortCondition descending="1" ref="E5:E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оценки</vt:lpstr>
      <vt:lpstr>рейтинг</vt:lpstr>
      <vt:lpstr>группы</vt:lpstr>
      <vt:lpstr>рейтинг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Алексей</cp:lastModifiedBy>
  <cp:lastPrinted>2014-06-10T11:22:30Z</cp:lastPrinted>
  <dcterms:created xsi:type="dcterms:W3CDTF">2006-10-10T06:56:38Z</dcterms:created>
  <dcterms:modified xsi:type="dcterms:W3CDTF">2014-12-09T11:58:42Z</dcterms:modified>
</cp:coreProperties>
</file>